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Šios_darbaknygės" defaultThemeVersion="166925"/>
  <mc:AlternateContent xmlns:mc="http://schemas.openxmlformats.org/markup-compatibility/2006">
    <mc:Choice Requires="x15">
      <x15ac:absPath xmlns:x15ac="http://schemas.microsoft.com/office/spreadsheetml/2010/11/ac" url="C:\Users\Raimonda\Desktop\6 kvietimas\Kvietimo dokumentai\"/>
    </mc:Choice>
  </mc:AlternateContent>
  <xr:revisionPtr revIDLastSave="0" documentId="13_ncr:1_{618D7F48-3091-4640-B401-605776AC545E}"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108" yWindow="-108" windowWidth="23256" windowHeight="12456" firstSheet="4" activeTab="16"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'1'!$A$1:$E$32</definedName>
    <definedName name="_xlnm.Print_Area" localSheetId="16">'10_nvo'!$A$1:$N$6</definedName>
    <definedName name="_xlnm.Print_Area" localSheetId="7">'2-3'!$A$1:$K$30</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'8'!$A$1:$P$35</definedName>
    <definedName name="_xlnm.Print_Area" localSheetId="13">'9.1_nvo'!$A$1:$L$61</definedName>
    <definedName name="_xlnm.Print_Area" localSheetId="14">'9.2_nvo'!$A$1:$L$30</definedName>
    <definedName name="_xlnm.Print_Area" localSheetId="15">'9.3_nvo'!$A$1:$L$49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9" i="32" l="1"/>
  <c r="G29" i="32"/>
  <c r="H29" i="32"/>
  <c r="I29" i="32"/>
  <c r="I20" i="32" s="1"/>
  <c r="J29" i="32"/>
  <c r="K29" i="32"/>
  <c r="L29" i="32"/>
  <c r="E9" i="32"/>
  <c r="E11" i="32"/>
  <c r="E12" i="32"/>
  <c r="E13" i="32"/>
  <c r="E14" i="32"/>
  <c r="E15" i="32"/>
  <c r="E10" i="32" s="1"/>
  <c r="E8" i="32" s="1"/>
  <c r="E21" i="32"/>
  <c r="E25" i="32"/>
  <c r="E36" i="32"/>
  <c r="E37"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L20"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J7" i="6"/>
  <c r="J8" i="33" s="1"/>
  <c r="K7" i="6"/>
  <c r="K8" i="33" s="1"/>
  <c r="F14" i="25"/>
  <c r="G14" i="25"/>
  <c r="H14" i="25"/>
  <c r="I14" i="25"/>
  <c r="J14" i="7" l="1"/>
  <c r="K17" i="33" s="1"/>
  <c r="K9" i="34"/>
  <c r="I14" i="7"/>
  <c r="J17" i="33" s="1"/>
  <c r="J9" i="34"/>
  <c r="H9" i="34"/>
  <c r="G14" i="7"/>
  <c r="H17" i="33" s="1"/>
  <c r="H16" i="33" s="1"/>
  <c r="G9" i="34"/>
  <c r="F14" i="7"/>
  <c r="G17" i="33" s="1"/>
  <c r="F9" i="34"/>
  <c r="E14" i="7"/>
  <c r="F17" i="33" s="1"/>
  <c r="L9" i="34"/>
  <c r="K14" i="7"/>
  <c r="L17" i="33" s="1"/>
  <c r="I11" i="32"/>
  <c r="I10" i="32" s="1"/>
  <c r="I8" i="32" s="1"/>
  <c r="I31" i="32" s="1"/>
  <c r="I5" i="36" s="1"/>
  <c r="J69" i="10"/>
  <c r="H11" i="32"/>
  <c r="H10" i="32" s="1"/>
  <c r="H8" i="32" s="1"/>
  <c r="I69" i="10"/>
  <c r="G11" i="32"/>
  <c r="I9" i="34"/>
  <c r="H69" i="10"/>
  <c r="F11" i="32"/>
  <c r="F10" i="32" s="1"/>
  <c r="F8" i="32" s="1"/>
  <c r="G69" i="10"/>
  <c r="F69" i="10"/>
  <c r="H7" i="33"/>
  <c r="F12" i="34"/>
  <c r="K20" i="32"/>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E45" i="32"/>
  <c r="F45" i="32" s="1"/>
  <c r="L25" i="33" l="1"/>
  <c r="L26" i="33" s="1"/>
  <c r="L27" i="33" s="1"/>
  <c r="L8" i="34" s="1"/>
  <c r="L23" i="34" s="1"/>
  <c r="K6" i="36"/>
  <c r="K8" i="34"/>
  <c r="K23" i="34" s="1"/>
  <c r="F36" i="32"/>
  <c r="G36" i="32" s="1"/>
  <c r="H36" i="32" s="1"/>
  <c r="I36" i="32" s="1"/>
  <c r="J36" i="32" s="1"/>
  <c r="K36" i="32" s="1"/>
  <c r="L36" i="32" s="1"/>
  <c r="F37" i="32"/>
  <c r="G37" i="32" s="1"/>
  <c r="H37" i="32" s="1"/>
  <c r="I37" i="32" s="1"/>
  <c r="J37" i="32" s="1"/>
  <c r="K37" i="32" s="1"/>
  <c r="L37" i="32" s="1"/>
  <c r="G45" i="32"/>
  <c r="F43" i="32"/>
  <c r="F41"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G43" i="32"/>
  <c r="G41" i="32" s="1"/>
  <c r="H45" i="32"/>
  <c r="H39" i="32"/>
  <c r="C32" i="7"/>
  <c r="D4" i="36"/>
  <c r="E34" i="34"/>
  <c r="E35" i="34"/>
  <c r="E38" i="34"/>
  <c r="E36" i="34"/>
  <c r="E37" i="34"/>
  <c r="D34" i="34"/>
  <c r="D36" i="34"/>
  <c r="D35" i="34"/>
  <c r="E22" i="34"/>
  <c r="E21" i="34"/>
  <c r="E20" i="34"/>
  <c r="E19" i="34"/>
  <c r="E18" i="34"/>
  <c r="E17" i="34"/>
  <c r="E16" i="34"/>
  <c r="E15" i="34"/>
  <c r="E14" i="34"/>
  <c r="I45" i="32" l="1"/>
  <c r="H43" i="32"/>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c r="J4" i="36" s="1"/>
  <c r="J45" i="32"/>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F40" i="34" s="1"/>
  <c r="F45" i="34" s="1"/>
  <c r="F47" i="34" s="1"/>
  <c r="J43" i="32"/>
  <c r="J41" i="32" s="1"/>
  <c r="K45" i="32"/>
  <c r="I11" i="25" l="1"/>
  <c r="J11" i="25" s="1"/>
  <c r="K11" i="25" s="1"/>
  <c r="K29" i="12"/>
  <c r="L29" i="12" s="1"/>
  <c r="G6" i="34"/>
  <c r="G40" i="34" s="1"/>
  <c r="G45" i="34" s="1"/>
  <c r="G47" i="34" s="1"/>
  <c r="I15" i="12"/>
  <c r="H6" i="33"/>
  <c r="I6" i="33" s="1"/>
  <c r="F4" i="7"/>
  <c r="H4" i="7" s="1"/>
  <c r="I4" i="7" s="1"/>
  <c r="I6" i="32"/>
  <c r="J6" i="32" s="1"/>
  <c r="K5" i="6"/>
  <c r="L5" i="6" s="1"/>
  <c r="G4" i="7"/>
  <c r="H6" i="34"/>
  <c r="H40" i="34" s="1"/>
  <c r="H45" i="34" s="1"/>
  <c r="H47" i="34" s="1"/>
  <c r="K43" i="32"/>
  <c r="K41" i="32" s="1"/>
  <c r="L45" i="32"/>
  <c r="L43" i="32" s="1"/>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I40" i="34"/>
  <c r="I45" i="34" s="1"/>
  <c r="I47" i="34" s="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K6" i="34" l="1"/>
  <c r="J40" i="34"/>
  <c r="J45" i="34" s="1"/>
  <c r="J47" i="34" s="1"/>
  <c r="P8" i="6"/>
  <c r="T7" i="6"/>
  <c r="F27" i="11"/>
  <c r="J32" i="11" s="1"/>
  <c r="E40" i="34"/>
  <c r="E45" i="34" s="1"/>
  <c r="I41" i="11"/>
  <c r="R85" i="6"/>
  <c r="R78" i="6"/>
  <c r="R73" i="6"/>
  <c r="R66" i="6"/>
  <c r="R60" i="6"/>
  <c r="R55" i="6"/>
  <c r="R50" i="6"/>
  <c r="R42" i="6"/>
  <c r="R36" i="6"/>
  <c r="R29" i="6"/>
  <c r="R22" i="6"/>
  <c r="A7" i="6"/>
  <c r="H13" i="11"/>
  <c r="D14" i="25"/>
  <c r="D6" i="7" s="1"/>
  <c r="C13" i="25"/>
  <c r="L6" i="34" l="1"/>
  <c r="L40" i="34" s="1"/>
  <c r="L45" i="34" s="1"/>
  <c r="L47" i="34" s="1"/>
  <c r="K40" i="34"/>
  <c r="K45" i="34" s="1"/>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11" i="32" l="1"/>
  <c r="K10" i="32" s="1"/>
  <c r="K8" i="32" s="1"/>
  <c r="K31" i="32" s="1"/>
  <c r="K5" i="36"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L31" i="32" s="1"/>
  <c r="L5" i="36" s="1"/>
  <c r="P16" i="6"/>
  <c r="A15" i="6"/>
  <c r="T15" i="6"/>
  <c r="D35" i="32"/>
  <c r="E40" i="32"/>
  <c r="E8" i="34"/>
  <c r="E23" i="34" s="1"/>
  <c r="E47" i="34" s="1"/>
  <c r="E6" i="36"/>
  <c r="E39" i="32"/>
  <c r="D8" i="34"/>
  <c r="D23" i="34" s="1"/>
  <c r="D47" i="34" s="1"/>
  <c r="D49" i="34" s="1"/>
  <c r="D6" i="36"/>
  <c r="D29" i="33"/>
  <c r="E69" i="10"/>
  <c r="E35" i="32" l="1"/>
  <c r="L11" i="10"/>
  <c r="L14" i="10" s="1"/>
  <c r="L15" i="10"/>
  <c r="L18" i="10" s="1"/>
  <c r="D4" i="34"/>
  <c r="N30" i="32"/>
  <c r="P17" i="6"/>
  <c r="T16" i="6"/>
  <c r="A16" i="6"/>
  <c r="D34" i="32"/>
  <c r="D61" i="32" s="1"/>
  <c r="D2" i="32" s="1"/>
  <c r="E48" i="34"/>
  <c r="E49" i="34" s="1"/>
  <c r="N50" i="34"/>
  <c r="F35" i="32" l="1"/>
  <c r="G35" i="32" s="1"/>
  <c r="H35" i="32" s="1"/>
  <c r="F48" i="34"/>
  <c r="F49" i="34" s="1"/>
  <c r="G48" i="34" s="1"/>
  <c r="G49" i="34" s="1"/>
  <c r="E29" i="32"/>
  <c r="E20" i="32" s="1"/>
  <c r="E31" i="32" s="1"/>
  <c r="D2" i="34"/>
  <c r="D2" i="33"/>
  <c r="E4" i="34"/>
  <c r="P18" i="6"/>
  <c r="A17" i="6"/>
  <c r="T17" i="6"/>
  <c r="F4" i="34" l="1"/>
  <c r="G4" i="34"/>
  <c r="H48" i="34"/>
  <c r="H49" i="34" s="1"/>
  <c r="I35" i="32"/>
  <c r="P19" i="6"/>
  <c r="A18" i="6"/>
  <c r="T18" i="6"/>
  <c r="N45" i="32"/>
  <c r="H4" i="34" l="1"/>
  <c r="I48" i="34"/>
  <c r="I49" i="34" s="1"/>
  <c r="J35" i="32"/>
  <c r="P20" i="6"/>
  <c r="A19" i="6"/>
  <c r="T19" i="6"/>
  <c r="J48" i="34" l="1"/>
  <c r="J49" i="34" s="1"/>
  <c r="I4" i="34"/>
  <c r="K35" i="32"/>
  <c r="L35" i="32" s="1"/>
  <c r="P21" i="6"/>
  <c r="A20" i="6"/>
  <c r="T20" i="6"/>
  <c r="K48" i="34" l="1"/>
  <c r="K49" i="34" s="1"/>
  <c r="F20" i="32"/>
  <c r="F31" i="32" s="1"/>
  <c r="F5" i="36" s="1"/>
  <c r="J4" i="34"/>
  <c r="P22" i="6"/>
  <c r="T21" i="6"/>
  <c r="A21" i="6"/>
  <c r="L48" i="34" l="1"/>
  <c r="L49" i="34" s="1"/>
  <c r="G20" i="32"/>
  <c r="G31" i="32" s="1"/>
  <c r="G5" i="36" s="1"/>
  <c r="K4" i="34"/>
  <c r="P23" i="6"/>
  <c r="T22" i="6"/>
  <c r="A22" i="6"/>
  <c r="H20" i="32" l="1"/>
  <c r="H31" i="32" s="1"/>
  <c r="H5" i="36" s="1"/>
  <c r="L4" i="34"/>
  <c r="P24" i="6"/>
  <c r="A23" i="6"/>
  <c r="T23" i="6"/>
  <c r="P25" i="6" l="1"/>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3"/>
  <c r="N2" i="3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<sst xmlns="http://schemas.openxmlformats.org/spreadsheetml/2006/main" count="1420" uniqueCount="929">
  <si>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</si>
  <si>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</si>
  <si>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</si>
  <si>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</si>
  <si>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</si>
  <si>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</si>
  <si>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</si>
  <si>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</si>
  <si>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</si>
  <si>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</si>
  <si>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</si>
  <si>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</si>
  <si>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</si>
  <si>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</si>
  <si>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</si>
  <si>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</si>
  <si>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</si>
  <si>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</si>
  <si>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</si>
  <si>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</si>
  <si>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</si>
  <si>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</si>
  <si>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</si>
  <si>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</si>
  <si>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</si>
  <si>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</si>
  <si>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</si>
  <si>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</si>
  <si>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</si>
  <si>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</si>
  <si>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</si>
  <si>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</si>
  <si>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</si>
  <si>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</si>
  <si>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</si>
  <si>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</si>
  <si>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</si>
  <si>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</si>
  <si>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</si>
  <si>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</si>
  <si>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</si>
  <si>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</si>
  <si>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</si>
  <si>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</si>
  <si>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</si>
  <si>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</si>
  <si>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</si>
  <si>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</si>
  <si>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</si>
  <si>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</si>
  <si>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</si>
  <si>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</si>
  <si>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</si>
  <si>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</si>
  <si>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</si>
  <si>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</si>
  <si>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</si>
  <si>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</si>
  <si>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</si>
  <si>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</si>
  <si>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</si>
  <si>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</si>
  <si>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</si>
  <si>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</si>
  <si>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</si>
  <si>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</si>
  <si>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</si>
  <si>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</si>
  <si>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</si>
  <si>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</si>
  <si>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</si>
  <si>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</si>
  <si>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</si>
  <si>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</si>
  <si>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</si>
  <si>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</si>
  <si>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</si>
  <si>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</si>
  <si>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</si>
  <si>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</si>
  <si>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</si>
  <si>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</si>
  <si>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</si>
  <si>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</si>
  <si>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</si>
  <si>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</si>
  <si>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</si>
  <si>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</si>
  <si>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</si>
  <si>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</si>
  <si>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</si>
  <si>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</si>
  <si>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</si>
  <si>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</si>
  <si>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</si>
  <si>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</si>
  <si>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</si>
  <si>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</si>
  <si>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</si>
  <si>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</si>
  <si>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</si>
  <si>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</si>
  <si>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</si>
  <si>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</si>
  <si>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</si>
  <si>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</si>
  <si>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</si>
  <si>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</si>
  <si>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</si>
  <si>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</si>
  <si>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</si>
  <si>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</si>
  <si>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</si>
  <si>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</si>
  <si>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</si>
  <si>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</si>
  <si>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</si>
  <si>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</si>
  <si>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</si>
  <si>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</si>
  <si>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</si>
  <si>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</si>
  <si>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</si>
  <si>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</si>
  <si>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</si>
  <si>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</si>
  <si>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</si>
  <si>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</si>
  <si>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</si>
  <si>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</si>
  <si>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</si>
  <si>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</si>
  <si>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</si>
  <si>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</si>
  <si>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</si>
  <si>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</si>
  <si>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</si>
  <si>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</si>
  <si>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</si>
  <si>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</si>
  <si>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</si>
  <si>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</si>
  <si>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</si>
  <si>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</si>
  <si>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</si>
  <si>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</si>
  <si>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</si>
  <si>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</si>
  <si>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</si>
  <si>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</si>
  <si>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</si>
  <si>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</si>
  <si>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</si>
  <si>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</si>
  <si>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</si>
  <si>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</si>
  <si>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</si>
  <si>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</si>
  <si>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</si>
  <si>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</si>
  <si>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</si>
  <si>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</si>
  <si>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</si>
  <si>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</si>
  <si>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</si>
  <si>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</si>
  <si>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</si>
  <si>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</si>
  <si>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</si>
  <si>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</si>
  <si>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</si>
  <si>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</si>
  <si>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</si>
  <si>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</si>
  <si>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</si>
  <si>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</si>
  <si>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</si>
  <si>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</si>
  <si>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</si>
  <si>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</si>
  <si>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</si>
  <si>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</si>
  <si>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</si>
  <si>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</si>
  <si>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</si>
  <si>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</si>
  <si>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</si>
  <si>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</si>
  <si>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</si>
  <si>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</si>
  <si>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</si>
  <si>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</si>
  <si>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</si>
  <si>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</si>
  <si>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</si>
  <si>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</si>
  <si>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</si>
  <si>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</si>
  <si>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</si>
  <si>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</si>
  <si>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</si>
  <si>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</si>
  <si>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</si>
  <si>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</si>
  <si>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</si>
  <si>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</si>
  <si>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</si>
  <si>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</si>
  <si>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</si>
  <si>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</si>
  <si>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</si>
  <si>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</si>
  <si>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</si>
  <si>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</si>
  <si>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</si>
  <si>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</si>
  <si>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</si>
  <si>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</si>
  <si>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</si>
  <si>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</si>
  <si>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</si>
  <si>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</si>
  <si>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</si>
  <si>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</si>
  <si>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</si>
  <si>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</si>
  <si>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</si>
  <si>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</si>
  <si>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</si>
  <si>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</si>
  <si>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</si>
  <si>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</si>
  <si>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</si>
  <si>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</si>
  <si>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</si>
  <si>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</si>
  <si>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</si>
  <si>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</si>
  <si>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</si>
  <si>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</si>
  <si>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</si>
  <si>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</si>
  <si>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</si>
  <si>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</si>
  <si>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</si>
  <si>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</si>
  <si>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</si>
  <si>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</si>
  <si>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</si>
  <si>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</si>
  <si>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</si>
  <si>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</si>
  <si>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</si>
  <si>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</si>
  <si>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</si>
  <si>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</si>
  <si>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</si>
  <si>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</si>
  <si>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</si>
  <si>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</si>
  <si>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</si>
  <si>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</si>
  <si>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</si>
  <si>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</si>
  <si>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</si>
  <si>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</si>
  <si>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</si>
  <si>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</si>
  <si>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</si>
  <si>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</si>
  <si>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</si>
  <si>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</si>
  <si>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</si>
  <si>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</si>
  <si>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</si>
  <si>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</si>
  <si>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</si>
  <si>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</si>
  <si>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</si>
  <si>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</si>
  <si>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</si>
  <si>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</si>
  <si>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</si>
  <si>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</si>
  <si>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</si>
  <si>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</si>
  <si>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</si>
  <si>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</si>
  <si>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</si>
  <si>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</si>
  <si>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</si>
  <si>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</si>
  <si>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</si>
  <si>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</si>
  <si>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</si>
  <si>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</si>
  <si>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</si>
  <si>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</si>
  <si>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</si>
  <si>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</si>
  <si>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</si>
  <si>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</si>
  <si>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</si>
  <si>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</si>
  <si>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</si>
  <si>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</si>
  <si>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</si>
  <si>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</si>
  <si>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</si>
  <si>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</si>
  <si>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</si>
  <si>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</si>
  <si>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</si>
  <si>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</si>
  <si>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</si>
  <si>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</si>
  <si>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</si>
  <si>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</si>
  <si>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</si>
  <si>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</si>
  <si>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</si>
  <si>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</si>
  <si>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</si>
  <si>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</si>
  <si>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</si>
  <si>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</si>
  <si>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</si>
  <si>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</si>
  <si>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</si>
  <si>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</si>
  <si>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</si>
  <si>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</si>
  <si>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</si>
  <si>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</si>
  <si>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</si>
  <si>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</si>
  <si>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</si>
  <si>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</si>
  <si>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</si>
  <si>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</si>
  <si>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</si>
  <si>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</si>
  <si>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</si>
  <si>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</si>
  <si>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</si>
  <si>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</si>
  <si>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</si>
  <si>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</si>
  <si>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</si>
  <si>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</si>
  <si>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</si>
  <si>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</si>
  <si>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</si>
  <si>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</si>
  <si>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</si>
  <si>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</si>
  <si>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</si>
  <si>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</si>
  <si>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</si>
  <si>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</si>
  <si>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</si>
  <si>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</si>
  <si>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</si>
  <si>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</si>
  <si>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</si>
  <si>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</si>
  <si>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</si>
  <si>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</si>
  <si>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</si>
  <si>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</si>
  <si>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</si>
  <si>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</si>
  <si>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</si>
  <si>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</si>
  <si>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</si>
  <si>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</si>
  <si>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</si>
  <si>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</si>
  <si>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</si>
  <si>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</si>
  <si>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</si>
  <si>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</si>
  <si>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</si>
  <si>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</si>
  <si>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</si>
  <si>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</si>
  <si>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</si>
  <si>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</si>
  <si>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</si>
  <si>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</si>
  <si>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</si>
  <si>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</si>
  <si>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</si>
  <si>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</si>
  <si>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</si>
  <si>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</si>
  <si>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</si>
  <si>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</si>
  <si>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</si>
  <si>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</si>
  <si>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</si>
  <si>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</si>
  <si>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</si>
  <si>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</si>
  <si>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</si>
  <si>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</si>
  <si>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</si>
  <si>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</si>
  <si>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</si>
  <si>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</si>
  <si>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</si>
  <si>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</si>
  <si>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</si>
  <si>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</si>
  <si>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</si>
  <si>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</si>
  <si>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</si>
  <si>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</si>
  <si>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</si>
  <si>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</si>
  <si>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</si>
  <si>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</si>
  <si>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</si>
  <si>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</si>
  <si>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</si>
  <si>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</si>
  <si>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</si>
  <si>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</si>
  <si>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</si>
  <si>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</si>
  <si>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</si>
  <si>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</si>
  <si>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</si>
  <si>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</si>
  <si>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</si>
  <si>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</si>
  <si>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</si>
  <si>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</si>
  <si>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</si>
  <si>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</si>
  <si>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</si>
  <si>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</si>
  <si>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</si>
  <si>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</si>
  <si>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</si>
  <si>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</si>
  <si>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</si>
  <si>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</si>
  <si>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</si>
  <si>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</si>
  <si>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</si>
  <si>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</si>
  <si>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</si>
  <si>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</si>
  <si>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</si>
  <si>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</si>
  <si>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</si>
  <si>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</si>
  <si>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</si>
  <si>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</si>
  <si>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</si>
  <si>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</si>
  <si>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</si>
  <si>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</si>
  <si>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</si>
  <si>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</si>
  <si>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</si>
  <si>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</si>
  <si>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</si>
  <si>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</si>
  <si>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</si>
  <si>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</si>
  <si>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</si>
  <si>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</si>
  <si>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</si>
  <si>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</si>
  <si>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</si>
  <si>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</si>
  <si>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</si>
  <si>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</si>
  <si>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</si>
  <si>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</si>
  <si>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</si>
  <si>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</si>
  <si>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</si>
  <si>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</si>
  <si>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</si>
  <si>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</si>
  <si>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</si>
  <si>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</si>
  <si>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</si>
  <si>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</si>
  <si>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</si>
  <si>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</si>
  <si>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</si>
  <si>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</si>
  <si>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</si>
  <si>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</si>
  <si>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</si>
  <si>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</si>
  <si>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</si>
  <si>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</si>
  <si>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</si>
  <si>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</si>
  <si>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</si>
  <si>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</si>
  <si>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</si>
  <si>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</si>
  <si>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</si>
  <si>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</si>
  <si>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</si>
  <si>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</si>
  <si>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</si>
  <si>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</si>
  <si>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</si>
  <si>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</si>
  <si>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</si>
  <si>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</si>
  <si>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</si>
  <si>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</si>
  <si>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</si>
  <si>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</si>
  <si>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</si>
  <si>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</si>
  <si>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</si>
  <si>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</si>
  <si>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</si>
  <si>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</si>
  <si>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</si>
  <si>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</si>
  <si>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</si>
  <si>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</si>
  <si>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</si>
  <si>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</si>
  <si>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</si>
  <si>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</si>
  <si>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</si>
  <si>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</si>
  <si>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</si>
  <si>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</si>
  <si>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</si>
  <si>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</si>
  <si>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</si>
  <si>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</si>
  <si>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</si>
  <si>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</si>
  <si>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</si>
  <si>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</si>
  <si>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</si>
  <si>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</si>
  <si>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</si>
  <si>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</si>
  <si>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</si>
  <si>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</si>
  <si>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</si>
  <si>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</si>
  <si>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</si>
  <si>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</si>
  <si>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</si>
  <si>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</si>
  <si>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</si>
  <si>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</si>
  <si>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</si>
  <si>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</si>
  <si>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</si>
  <si>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</si>
  <si>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</si>
  <si>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</si>
  <si>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</si>
  <si>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</si>
  <si>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</si>
  <si>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</si>
  <si>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</si>
  <si>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</si>
  <si>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</si>
  <si>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</si>
  <si>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</si>
  <si>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</si>
  <si>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</si>
  <si>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</si>
  <si>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</si>
  <si>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</si>
  <si>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</si>
  <si>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</si>
  <si>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</si>
  <si>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</si>
  <si>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</si>
  <si>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</si>
  <si>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</si>
  <si>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</si>
  <si>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</si>
  <si>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</si>
  <si>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</si>
  <si>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</si>
  <si>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</si>
  <si>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</si>
  <si>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</si>
  <si>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</si>
  <si>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</si>
  <si>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</si>
  <si>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</si>
  <si>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</si>
  <si>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</si>
  <si>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</si>
  <si>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</si>
  <si>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</si>
  <si>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</si>
  <si>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</si>
  <si>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</si>
  <si>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</si>
  <si>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</si>
  <si>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</si>
  <si>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</si>
  <si>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</si>
  <si>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</si>
  <si>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</si>
  <si>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</si>
  <si>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</si>
  <si>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</si>
  <si>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</si>
  <si>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</si>
  <si>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</si>
  <si>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</si>
  <si>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</si>
  <si>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</si>
  <si>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</si>
  <si>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</si>
  <si>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</si>
  <si>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</si>
  <si>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</si>
  <si>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</si>
  <si>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</si>
  <si>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</si>
  <si>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</si>
  <si>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</si>
  <si>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</si>
  <si>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</si>
  <si>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</si>
  <si>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</si>
  <si>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</si>
  <si>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</si>
  <si>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</si>
  <si>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</si>
  <si>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</si>
  <si>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</si>
  <si>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</si>
  <si>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</si>
  <si>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</si>
  <si>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</si>
  <si>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</si>
  <si>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</si>
  <si>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</si>
  <si>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</si>
  <si>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</si>
  <si>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</si>
  <si>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</si>
  <si>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</si>
  <si>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</si>
  <si>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</si>
  <si>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</si>
  <si>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</si>
  <si>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</si>
  <si>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</si>
  <si>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</si>
  <si>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</si>
  <si>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</si>
  <si>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</si>
  <si>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</si>
  <si>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</si>
  <si>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</si>
  <si>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</si>
  <si>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</si>
  <si>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</si>
  <si>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</si>
  <si>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</si>
  <si>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</si>
  <si>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</si>
  <si>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</si>
  <si>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</si>
  <si>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</si>
  <si>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</si>
  <si>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</si>
  <si>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</si>
  <si>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</si>
  <si>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</si>
  <si>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</si>
  <si>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</si>
  <si>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</si>
  <si>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</si>
  <si>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</si>
  <si>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</si>
  <si>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</si>
  <si>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</si>
  <si>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</si>
  <si>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</si>
  <si>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</si>
  <si>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</si>
  <si>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</si>
  <si>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</si>
  <si>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</si>
  <si>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</si>
  <si>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</si>
  <si>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</si>
  <si>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</si>
  <si>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</si>
  <si>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</si>
  <si>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</si>
  <si>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</si>
  <si>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</si>
  <si>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</si>
  <si>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</si>
  <si>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</si>
  <si>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</si>
  <si>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</si>
  <si>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</si>
  <si>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</si>
  <si>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</si>
  <si>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</si>
  <si>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</si>
  <si>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</si>
  <si>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</si>
  <si>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</si>
  <si>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</si>
  <si>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</si>
  <si>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</si>
  <si>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</si>
  <si>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</si>
  <si>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</si>
  <si>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</si>
  <si>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</si>
  <si>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</si>
  <si>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</si>
  <si>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</si>
  <si>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</si>
  <si>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</si>
  <si>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</si>
  <si>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</si>
  <si>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</si>
  <si>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</si>
  <si>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</si>
  <si>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</si>
  <si>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</si>
  <si>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</si>
  <si>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</si>
  <si>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</si>
  <si>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</si>
  <si>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</si>
  <si>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</si>
  <si>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</si>
  <si>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</si>
  <si>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</si>
  <si>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</si>
  <si>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</si>
  <si>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</si>
  <si>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</si>
  <si>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</si>
  <si>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</si>
  <si>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</si>
  <si>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</si>
  <si>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</si>
  <si>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</si>
  <si>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</si>
  <si>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</si>
  <si>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</si>
  <si>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</si>
  <si>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</si>
  <si>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</si>
  <si>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</si>
  <si>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</si>
  <si>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</si>
  <si>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</si>
  <si>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</si>
  <si>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</si>
  <si>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</si>
  <si>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</si>
  <si>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</si>
  <si>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</si>
  <si>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</si>
  <si>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</si>
  <si>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</si>
  <si>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</si>
  <si>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</si>
  <si>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</si>
  <si>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</si>
  <si>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</si>
  <si>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</si>
  <si>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</si>
  <si>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</si>
  <si>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</si>
  <si>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</si>
  <si>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</si>
  <si>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</si>
  <si>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</si>
  <si>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</si>
  <si>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</si>
  <si>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</si>
  <si>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</si>
  <si>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</si>
  <si>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</si>
  <si>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</si>
  <si>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</si>
  <si>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</si>
  <si>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</si>
  <si>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</si>
  <si>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</si>
  <si>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</si>
  <si>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</si>
  <si>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</si>
  <si>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</si>
  <si>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</si>
  <si>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</si>
  <si>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</si>
  <si>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</si>
  <si>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</si>
  <si>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</si>
  <si>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</si>
  <si>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</si>
  <si>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</si>
  <si>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</si>
  <si>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</si>
  <si>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</si>
  <si>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</si>
  <si>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</si>
  <si>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</si>
  <si>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</si>
  <si>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</si>
  <si>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</si>
  <si>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</si>
  <si>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</si>
  <si>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</si>
  <si>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</si>
  <si>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</si>
  <si>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</si>
  <si>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</si>
  <si>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</si>
  <si>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</si>
  <si>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</si>
  <si>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</si>
  <si>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</si>
  <si>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</si>
  <si>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</si>
  <si>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</si>
  <si>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</si>
  <si>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</si>
  <si>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</si>
  <si>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</si>
  <si>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</si>
  <si>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</si>
  <si>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</si>
  <si>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</si>
  <si>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</si>
  <si>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</si>
  <si>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</si>
  <si>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</si>
  <si>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</si>
  <si>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</si>
  <si>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</si>
  <si>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</si>
  <si>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</si>
  <si>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</si>
  <si>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</si>
  <si>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</si>
  <si>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</si>
  <si>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</si>
  <si>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</si>
  <si>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</si>
  <si>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</si>
  <si>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</si>
  <si>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</si>
  <si>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</si>
  <si>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</si>
  <si>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</si>
  <si>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</si>
  <si>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</si>
  <si>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</si>
  <si>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</si>
  <si>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</si>
  <si>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</si>
  <si>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</si>
  <si>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</si>
  <si>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</si>
  <si>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</si>
  <si>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</si>
  <si>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</si>
  <si>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</si>
  <si>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</si>
  <si>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</si>
  <si>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</si>
  <si>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</si>
  <si>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</si>
  <si>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</si>
  <si>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</si>
  <si>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</si>
  <si>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</si>
  <si>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</si>
  <si>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</si>
  <si>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</si>
  <si>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</si>
  <si>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</si>
  <si>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</si>
  <si>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</si>
  <si>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</si>
  <si>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</si>
  <si>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</si>
  <si>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</si>
  <si>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</si>
  <si>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</si>
  <si>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</si>
  <si>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</si>
  <si>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</si>
  <si>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</si>
  <si>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</si>
  <si>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</si>
  <si>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</si>
  <si>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</si>
  <si>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</si>
  <si>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</si>
  <si>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</si>
  <si>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</si>
  <si>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</si>
  <si>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</si>
  <si>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</si>
  <si>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</si>
  <si>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</si>
  <si>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</si>
  <si>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</si>
  <si>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2025-07-30 Nr. FR-2157</t>
  </si>
  <si>
    <t>(Verslo plano pagal Lietuvos žemės ūkio ir kaimo plėtros 2023–2027 metų strateginio plano intervencinę  priemonę „Bendruomenių inicijuota vietos plėtra (LEADER)“ forma, skirta socialinio verslo / bendruomeninio verslo / viešųjų paslaugų perdavimo projektams)</t>
  </si>
  <si>
    <t>VERSLO PLANAS, TEIKIAMAS PAGAL ROKIŠKIO RAJONO  VIETOS VEIKLOS GRUPĖS VIETOS PLĖTROS STRATEGIJOS PRIEMONĘ „PALANKIŲ SĄLYGŲ VERSLUMUI SKATINIMAS PER VIEŠŲJŲ PASLAUGŲ PLĖTOJIMĄ“ Nr. ROKI-LEADER-20VVG-08-01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</si>
</sst>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7"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left" vertical="top" wrapText="1"/>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4" fillId="0" borderId="0" xfId="0" applyFont="1" applyAlignment="1">
      <alignment horizontal="left" vertical="top"/>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Įprastas" xfId="0" builtinId="0"/>
    <cellStyle name="Procentai" xfId="1" builtinId="5"/>
  </cellStyles>
  <dxfs count="127">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topLeftCell="A52" zoomScale="130" zoomScaleNormal="130" workbookViewId="0">
      <selection activeCell="B23" sqref="B23"/>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92</v>
      </c>
      <c r="B12" t="s">
        <v>653</v>
      </c>
      <c r="D12" t="s">
        <v>654</v>
      </c>
      <c r="E12" t="s">
        <v>598</v>
      </c>
      <c r="H12" t="s">
        <v>91</v>
      </c>
    </row>
    <row r="13" spans="1:8" x14ac:dyDescent="0.3">
      <c r="A13" t="s">
        <v>654</v>
      </c>
      <c r="B13" t="s">
        <v>655</v>
      </c>
      <c r="D13" t="s">
        <v>0</v>
      </c>
      <c r="E13" t="s">
        <v>738</v>
      </c>
      <c r="G13" t="s">
        <v>92</v>
      </c>
      <c r="H13" t="s">
        <v>93</v>
      </c>
    </row>
    <row r="14" spans="1:8" x14ac:dyDescent="0.3">
      <c r="A14" t="s">
        <v>656</v>
      </c>
      <c r="B14" t="s">
        <v>657</v>
      </c>
      <c r="D14" t="s">
        <v>6</v>
      </c>
      <c r="E14" t="s">
        <v>599</v>
      </c>
      <c r="G14" t="s">
        <v>654</v>
      </c>
      <c r="H14" t="s">
        <v>94</v>
      </c>
    </row>
    <row r="15" spans="1:8" x14ac:dyDescent="0.3">
      <c r="A15" t="s">
        <v>658</v>
      </c>
      <c r="B15" t="s">
        <v>659</v>
      </c>
      <c r="D15" t="s">
        <v>181</v>
      </c>
      <c r="E15" t="s">
        <v>739</v>
      </c>
      <c r="G15" t="s">
        <v>0</v>
      </c>
      <c r="H15" t="s">
        <v>755</v>
      </c>
    </row>
    <row r="16" spans="1:8" x14ac:dyDescent="0.3">
      <c r="A16" t="s">
        <v>660</v>
      </c>
      <c r="B16" t="s">
        <v>661</v>
      </c>
      <c r="D16" t="s">
        <v>182</v>
      </c>
      <c r="E16" t="s">
        <v>600</v>
      </c>
      <c r="G16" t="s">
        <v>6</v>
      </c>
      <c r="H16" t="s">
        <v>756</v>
      </c>
    </row>
    <row r="17" spans="1:8" x14ac:dyDescent="0.3">
      <c r="A17" t="s">
        <v>662</v>
      </c>
      <c r="B17" t="s">
        <v>663</v>
      </c>
      <c r="D17" t="s">
        <v>7</v>
      </c>
      <c r="E17" t="s">
        <v>601</v>
      </c>
      <c r="G17" t="s">
        <v>7</v>
      </c>
      <c r="H17" t="s">
        <v>757</v>
      </c>
    </row>
    <row r="18" spans="1:8" x14ac:dyDescent="0.3">
      <c r="A18" t="s">
        <v>664</v>
      </c>
      <c r="B18" t="s">
        <v>665</v>
      </c>
      <c r="D18" t="s">
        <v>674</v>
      </c>
      <c r="E18" t="s">
        <v>602</v>
      </c>
      <c r="G18" t="s">
        <v>674</v>
      </c>
      <c r="H18" t="s">
        <v>95</v>
      </c>
    </row>
    <row r="19" spans="1:8" x14ac:dyDescent="0.3">
      <c r="A19" t="s">
        <v>666</v>
      </c>
      <c r="B19" t="s">
        <v>667</v>
      </c>
      <c r="D19" t="s">
        <v>0</v>
      </c>
      <c r="E19" t="s">
        <v>603</v>
      </c>
      <c r="G19" t="s">
        <v>0</v>
      </c>
      <c r="H19" t="s">
        <v>96</v>
      </c>
    </row>
    <row r="20" spans="1:8" x14ac:dyDescent="0.3">
      <c r="A20" t="s">
        <v>668</v>
      </c>
      <c r="B20" t="s">
        <v>669</v>
      </c>
      <c r="D20" t="s">
        <v>6</v>
      </c>
      <c r="E20" t="s">
        <v>604</v>
      </c>
      <c r="G20" t="s">
        <v>6</v>
      </c>
      <c r="H20" t="s">
        <v>38</v>
      </c>
    </row>
    <row r="21" spans="1:8" x14ac:dyDescent="0.3">
      <c r="A21" t="s">
        <v>670</v>
      </c>
      <c r="B21" t="s">
        <v>671</v>
      </c>
      <c r="D21" t="s">
        <v>7</v>
      </c>
      <c r="E21" t="s">
        <v>605</v>
      </c>
      <c r="G21" t="s">
        <v>7</v>
      </c>
      <c r="H21" t="s">
        <v>55</v>
      </c>
    </row>
    <row r="22" spans="1:8" x14ac:dyDescent="0.3">
      <c r="A22" t="s">
        <v>672</v>
      </c>
      <c r="B22" t="s">
        <v>673</v>
      </c>
      <c r="D22" t="s">
        <v>183</v>
      </c>
      <c r="E22" t="s">
        <v>606</v>
      </c>
      <c r="G22" t="s">
        <v>98</v>
      </c>
      <c r="H22" t="s">
        <v>39</v>
      </c>
    </row>
    <row r="23" spans="1:8" x14ac:dyDescent="0.3">
      <c r="A23" t="s">
        <v>674</v>
      </c>
      <c r="B23" t="s">
        <v>675</v>
      </c>
      <c r="D23" t="s">
        <v>268</v>
      </c>
      <c r="E23" t="s">
        <v>607</v>
      </c>
      <c r="G23" t="s">
        <v>8</v>
      </c>
      <c r="H23" t="s">
        <v>758</v>
      </c>
    </row>
    <row r="24" spans="1:8" x14ac:dyDescent="0.3">
      <c r="A24" t="s">
        <v>676</v>
      </c>
      <c r="B24" t="s">
        <v>677</v>
      </c>
      <c r="D24" t="s">
        <v>740</v>
      </c>
      <c r="E24" t="s">
        <v>608</v>
      </c>
      <c r="G24" t="s">
        <v>20</v>
      </c>
      <c r="H24" t="s">
        <v>612</v>
      </c>
    </row>
    <row r="25" spans="1:8" x14ac:dyDescent="0.3">
      <c r="A25" t="s">
        <v>678</v>
      </c>
      <c r="B25" t="s">
        <v>679</v>
      </c>
      <c r="D25" t="s">
        <v>741</v>
      </c>
      <c r="E25" t="s">
        <v>742</v>
      </c>
      <c r="G25" t="s">
        <v>33</v>
      </c>
      <c r="H25" t="s">
        <v>759</v>
      </c>
    </row>
    <row r="26" spans="1:8" x14ac:dyDescent="0.3">
      <c r="A26" t="s">
        <v>680</v>
      </c>
      <c r="B26" t="s">
        <v>681</v>
      </c>
      <c r="D26" t="s">
        <v>743</v>
      </c>
      <c r="E26" t="s">
        <v>744</v>
      </c>
      <c r="G26" t="s">
        <v>676</v>
      </c>
      <c r="H26" t="s">
        <v>97</v>
      </c>
    </row>
    <row r="27" spans="1:8" x14ac:dyDescent="0.3">
      <c r="A27" t="s">
        <v>682</v>
      </c>
      <c r="B27" t="s">
        <v>683</v>
      </c>
      <c r="D27" t="s">
        <v>745</v>
      </c>
      <c r="E27" t="s">
        <v>746</v>
      </c>
      <c r="G27" t="s">
        <v>0</v>
      </c>
      <c r="H27" s="266" t="s">
        <v>760</v>
      </c>
    </row>
    <row r="28" spans="1:8" x14ac:dyDescent="0.3">
      <c r="A28" t="s">
        <v>684</v>
      </c>
      <c r="B28" t="s">
        <v>685</v>
      </c>
      <c r="D28" t="s">
        <v>747</v>
      </c>
      <c r="E28" t="s">
        <v>748</v>
      </c>
      <c r="G28" t="s">
        <v>6</v>
      </c>
      <c r="H28" s="266" t="s">
        <v>761</v>
      </c>
    </row>
    <row r="29" spans="1:8" x14ac:dyDescent="0.3">
      <c r="A29" t="s">
        <v>686</v>
      </c>
      <c r="B29" t="s">
        <v>687</v>
      </c>
      <c r="D29" t="s">
        <v>749</v>
      </c>
      <c r="E29" t="s">
        <v>750</v>
      </c>
      <c r="G29" t="s">
        <v>100</v>
      </c>
      <c r="H29" t="s">
        <v>101</v>
      </c>
    </row>
    <row r="30" spans="1:8" x14ac:dyDescent="0.3">
      <c r="A30" t="s">
        <v>688</v>
      </c>
      <c r="B30" t="s">
        <v>689</v>
      </c>
      <c r="D30" t="s">
        <v>751</v>
      </c>
      <c r="E30" t="s">
        <v>752</v>
      </c>
      <c r="G30" t="s">
        <v>654</v>
      </c>
      <c r="H30" t="s">
        <v>762</v>
      </c>
    </row>
    <row r="31" spans="1:8" x14ac:dyDescent="0.3">
      <c r="A31" t="s">
        <v>690</v>
      </c>
      <c r="B31" t="s">
        <v>691</v>
      </c>
      <c r="D31" t="s">
        <v>753</v>
      </c>
      <c r="E31" t="s">
        <v>754</v>
      </c>
      <c r="G31" t="s">
        <v>0</v>
      </c>
      <c r="H31" t="s">
        <v>613</v>
      </c>
    </row>
    <row r="32" spans="1:8" x14ac:dyDescent="0.3">
      <c r="A32" t="s">
        <v>692</v>
      </c>
      <c r="B32" t="s">
        <v>693</v>
      </c>
      <c r="D32" t="s">
        <v>676</v>
      </c>
      <c r="E32" t="s">
        <v>609</v>
      </c>
      <c r="G32" t="s">
        <v>6</v>
      </c>
      <c r="H32" t="s">
        <v>614</v>
      </c>
    </row>
    <row r="33" spans="1:9" x14ac:dyDescent="0.3">
      <c r="A33" t="s">
        <v>694</v>
      </c>
      <c r="B33" t="s">
        <v>695</v>
      </c>
      <c r="D33" t="s">
        <v>702</v>
      </c>
      <c r="E33" t="s">
        <v>610</v>
      </c>
      <c r="G33" t="s">
        <v>7</v>
      </c>
      <c r="H33" t="s">
        <v>615</v>
      </c>
    </row>
    <row r="34" spans="1:9" x14ac:dyDescent="0.3">
      <c r="A34" t="s">
        <v>696</v>
      </c>
      <c r="B34" t="s">
        <v>697</v>
      </c>
      <c r="D34" t="s">
        <v>704</v>
      </c>
      <c r="E34" t="s">
        <v>611</v>
      </c>
      <c r="G34" t="s">
        <v>674</v>
      </c>
      <c r="H34" t="s">
        <v>763</v>
      </c>
    </row>
    <row r="35" spans="1:9" x14ac:dyDescent="0.3">
      <c r="A35" t="s">
        <v>100</v>
      </c>
      <c r="B35" t="s">
        <v>698</v>
      </c>
      <c r="G35" t="s">
        <v>0</v>
      </c>
      <c r="H35" t="s">
        <v>764</v>
      </c>
    </row>
    <row r="36" spans="1:9" x14ac:dyDescent="0.3">
      <c r="A36" t="s">
        <v>654</v>
      </c>
      <c r="B36" t="s">
        <v>699</v>
      </c>
      <c r="G36" t="s">
        <v>6</v>
      </c>
      <c r="H36" t="s">
        <v>105</v>
      </c>
    </row>
    <row r="37" spans="1:9" x14ac:dyDescent="0.3">
      <c r="A37" t="s">
        <v>674</v>
      </c>
      <c r="B37" t="s">
        <v>700</v>
      </c>
      <c r="G37" t="s">
        <v>676</v>
      </c>
      <c r="H37" t="s">
        <v>765</v>
      </c>
    </row>
    <row r="38" spans="1:9" x14ac:dyDescent="0.3">
      <c r="A38" t="s">
        <v>676</v>
      </c>
      <c r="B38" t="s">
        <v>701</v>
      </c>
      <c r="G38" t="s">
        <v>0</v>
      </c>
      <c r="H38" t="s">
        <v>766</v>
      </c>
    </row>
    <row r="39" spans="1:9" x14ac:dyDescent="0.3">
      <c r="A39" t="s">
        <v>702</v>
      </c>
      <c r="B39" t="s">
        <v>703</v>
      </c>
      <c r="G39" t="s">
        <v>6</v>
      </c>
      <c r="H39" t="s">
        <v>767</v>
      </c>
    </row>
    <row r="40" spans="1:9" x14ac:dyDescent="0.3">
      <c r="A40" t="s">
        <v>704</v>
      </c>
      <c r="B40" t="s">
        <v>705</v>
      </c>
      <c r="G40" t="s">
        <v>7</v>
      </c>
      <c r="H40" t="s">
        <v>768</v>
      </c>
    </row>
    <row r="41" spans="1:9" x14ac:dyDescent="0.3">
      <c r="A41" t="s">
        <v>706</v>
      </c>
      <c r="B41" t="s">
        <v>707</v>
      </c>
      <c r="G41" t="s">
        <v>702</v>
      </c>
      <c r="H41" t="s">
        <v>107</v>
      </c>
    </row>
    <row r="42" spans="1:9" x14ac:dyDescent="0.3">
      <c r="A42" t="s">
        <v>708</v>
      </c>
      <c r="B42" t="s">
        <v>709</v>
      </c>
      <c r="H42" t="s">
        <v>769</v>
      </c>
    </row>
    <row r="43" spans="1:9" x14ac:dyDescent="0.3">
      <c r="A43" t="s">
        <v>108</v>
      </c>
      <c r="B43" t="s">
        <v>710</v>
      </c>
    </row>
    <row r="44" spans="1:9" x14ac:dyDescent="0.3">
      <c r="A44" t="s">
        <v>654</v>
      </c>
      <c r="B44" t="s">
        <v>711</v>
      </c>
      <c r="H44" t="s">
        <v>111</v>
      </c>
    </row>
    <row r="45" spans="1:9" x14ac:dyDescent="0.3">
      <c r="A45" t="s">
        <v>674</v>
      </c>
      <c r="B45" t="s">
        <v>712</v>
      </c>
      <c r="G45" t="s">
        <v>108</v>
      </c>
      <c r="H45" t="s">
        <v>113</v>
      </c>
    </row>
    <row r="46" spans="1:9" x14ac:dyDescent="0.3">
      <c r="A46" t="s">
        <v>676</v>
      </c>
      <c r="B46" t="s">
        <v>713</v>
      </c>
      <c r="G46" t="s">
        <v>654</v>
      </c>
      <c r="H46" t="s">
        <v>114</v>
      </c>
      <c r="I46" t="s">
        <v>733</v>
      </c>
    </row>
    <row r="47" spans="1:9" x14ac:dyDescent="0.3">
      <c r="A47" t="s">
        <v>702</v>
      </c>
      <c r="B47" t="s">
        <v>714</v>
      </c>
      <c r="G47" t="s">
        <v>674</v>
      </c>
      <c r="H47" t="s">
        <v>115</v>
      </c>
      <c r="I47" t="s">
        <v>116</v>
      </c>
    </row>
    <row r="48" spans="1:9" x14ac:dyDescent="0.3">
      <c r="A48" t="s">
        <v>704</v>
      </c>
      <c r="B48" t="s">
        <v>715</v>
      </c>
      <c r="G48" t="s">
        <v>676</v>
      </c>
      <c r="H48" t="s">
        <v>736</v>
      </c>
      <c r="I48" t="s">
        <v>734</v>
      </c>
    </row>
    <row r="49" spans="1:9" x14ac:dyDescent="0.3">
      <c r="A49" t="s">
        <v>706</v>
      </c>
      <c r="B49" t="s">
        <v>716</v>
      </c>
      <c r="G49" t="s">
        <v>702</v>
      </c>
      <c r="H49" t="s">
        <v>770</v>
      </c>
      <c r="I49" t="s">
        <v>735</v>
      </c>
    </row>
    <row r="50" spans="1:9" x14ac:dyDescent="0.3">
      <c r="A50" t="s">
        <v>708</v>
      </c>
      <c r="B50" t="s">
        <v>717</v>
      </c>
      <c r="G50" t="s">
        <v>0</v>
      </c>
      <c r="H50" t="s">
        <v>616</v>
      </c>
    </row>
    <row r="51" spans="1:9" x14ac:dyDescent="0.3">
      <c r="A51" t="s">
        <v>112</v>
      </c>
      <c r="B51" t="s">
        <v>718</v>
      </c>
      <c r="G51" t="s">
        <v>6</v>
      </c>
      <c r="H51" t="s">
        <v>617</v>
      </c>
    </row>
    <row r="52" spans="1:9" x14ac:dyDescent="0.3">
      <c r="A52" t="s">
        <v>654</v>
      </c>
      <c r="B52" t="s">
        <v>719</v>
      </c>
      <c r="G52" t="s">
        <v>112</v>
      </c>
      <c r="H52" t="s">
        <v>618</v>
      </c>
    </row>
    <row r="53" spans="1:9" x14ac:dyDescent="0.3">
      <c r="A53" t="s">
        <v>674</v>
      </c>
      <c r="B53" t="s">
        <v>720</v>
      </c>
      <c r="G53" t="s">
        <v>0</v>
      </c>
      <c r="H53" t="s">
        <v>771</v>
      </c>
    </row>
    <row r="54" spans="1:9" x14ac:dyDescent="0.3">
      <c r="A54" t="s">
        <v>676</v>
      </c>
      <c r="B54" t="s">
        <v>721</v>
      </c>
      <c r="G54" t="s">
        <v>6</v>
      </c>
      <c r="H54" t="s">
        <v>619</v>
      </c>
    </row>
    <row r="55" spans="1:9" x14ac:dyDescent="0.3">
      <c r="G55" t="s">
        <v>181</v>
      </c>
      <c r="H55" t="s">
        <v>620</v>
      </c>
    </row>
    <row r="56" spans="1:9" x14ac:dyDescent="0.3">
      <c r="G56" t="s">
        <v>182</v>
      </c>
      <c r="H56" t="s">
        <v>621</v>
      </c>
    </row>
    <row r="57" spans="1:9" x14ac:dyDescent="0.3">
      <c r="G57" t="s">
        <v>7</v>
      </c>
      <c r="H57" t="s">
        <v>622</v>
      </c>
    </row>
    <row r="58" spans="1:9" x14ac:dyDescent="0.3">
      <c r="G58" t="s">
        <v>98</v>
      </c>
      <c r="H58" t="s">
        <v>623</v>
      </c>
    </row>
    <row r="59" spans="1:9" x14ac:dyDescent="0.3">
      <c r="G59" t="s">
        <v>117</v>
      </c>
      <c r="H59" t="s">
        <v>119</v>
      </c>
    </row>
    <row r="60" spans="1:9" x14ac:dyDescent="0.3">
      <c r="G60" t="s">
        <v>654</v>
      </c>
      <c r="H60" t="s">
        <v>624</v>
      </c>
    </row>
    <row r="61" spans="1:9" x14ac:dyDescent="0.3">
      <c r="G61" t="s">
        <v>0</v>
      </c>
      <c r="H61" t="s">
        <v>625</v>
      </c>
    </row>
    <row r="62" spans="1:9" x14ac:dyDescent="0.3">
      <c r="G62" t="s">
        <v>6</v>
      </c>
      <c r="H62" t="s">
        <v>626</v>
      </c>
    </row>
    <row r="63" spans="1:9" x14ac:dyDescent="0.3">
      <c r="G63" t="s">
        <v>674</v>
      </c>
      <c r="H63" t="s">
        <v>627</v>
      </c>
    </row>
    <row r="64" spans="1:9" x14ac:dyDescent="0.3">
      <c r="G64" t="s">
        <v>0</v>
      </c>
      <c r="H64" t="s">
        <v>647</v>
      </c>
    </row>
    <row r="65" spans="7:8" x14ac:dyDescent="0.3">
      <c r="G65" t="s">
        <v>6</v>
      </c>
      <c r="H65" t="s">
        <v>625</v>
      </c>
    </row>
    <row r="66" spans="7:8" x14ac:dyDescent="0.3">
      <c r="G66" t="s">
        <v>7</v>
      </c>
      <c r="H66" t="s">
        <v>120</v>
      </c>
    </row>
    <row r="67" spans="7:8" x14ac:dyDescent="0.3">
      <c r="G67" t="s">
        <v>98</v>
      </c>
      <c r="H67" t="s">
        <v>628</v>
      </c>
    </row>
    <row r="68" spans="7:8" x14ac:dyDescent="0.3">
      <c r="G68" t="s">
        <v>8</v>
      </c>
      <c r="H68" t="s">
        <v>121</v>
      </c>
    </row>
    <row r="69" spans="7:8" x14ac:dyDescent="0.3">
      <c r="G69" t="s">
        <v>20</v>
      </c>
      <c r="H69" t="s">
        <v>629</v>
      </c>
    </row>
    <row r="70" spans="7:8" x14ac:dyDescent="0.3">
      <c r="H70" t="s">
        <v>772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62" zoomScale="85" zoomScaleNormal="130" workbookViewId="0">
      <selection activeCell="B22" sqref="B22:C22"/>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3" t="s">
        <v>8</v>
      </c>
      <c r="B1" s="505" t="s">
        <v>339</v>
      </c>
      <c r="C1" s="505"/>
      <c r="D1" s="505"/>
      <c r="E1" s="134"/>
      <c r="F1" s="134"/>
      <c r="G1" s="36"/>
      <c r="H1" s="305" t="s">
        <v>224</v>
      </c>
      <c r="I1" s="85" t="s">
        <v>279</v>
      </c>
      <c r="J1" s="85" t="s">
        <v>278</v>
      </c>
      <c r="K1" s="85"/>
      <c r="L1" s="2"/>
      <c r="M1" s="2"/>
      <c r="N1" s="2"/>
      <c r="O1" s="2"/>
      <c r="P1" s="2"/>
    </row>
    <row r="2" spans="1:16" x14ac:dyDescent="0.3">
      <c r="H2" s="267"/>
      <c r="I2" s="83"/>
      <c r="J2" s="85"/>
      <c r="K2" s="85"/>
    </row>
    <row r="3" spans="1:16" s="7" customFormat="1" x14ac:dyDescent="0.3">
      <c r="A3" s="135" t="s">
        <v>12</v>
      </c>
      <c r="B3" s="136" t="s">
        <v>335</v>
      </c>
      <c r="C3" s="137"/>
      <c r="D3" s="37"/>
      <c r="E3" s="37"/>
      <c r="F3" s="37"/>
      <c r="G3" s="37"/>
      <c r="H3" s="306"/>
      <c r="I3" s="82"/>
    </row>
    <row r="4" spans="1:16" ht="14.4" thickBot="1" x14ac:dyDescent="0.35">
      <c r="A4" s="230"/>
      <c r="B4" s="231" t="s">
        <v>267</v>
      </c>
      <c r="C4" s="231" t="s">
        <v>59</v>
      </c>
      <c r="D4" s="10"/>
      <c r="E4" s="10"/>
      <c r="F4" s="10"/>
      <c r="H4" s="271"/>
      <c r="I4" s="83"/>
    </row>
    <row r="5" spans="1:16" ht="14.4" thickTop="1" x14ac:dyDescent="0.3">
      <c r="A5" s="38" t="s">
        <v>531</v>
      </c>
      <c r="B5" s="229" t="s">
        <v>60</v>
      </c>
      <c r="C5" s="373">
        <f>SUMIFS(E:E,B:B,B5)</f>
        <v>0</v>
      </c>
      <c r="H5" s="271"/>
      <c r="I5" s="83"/>
    </row>
    <row r="6" spans="1:16" x14ac:dyDescent="0.3">
      <c r="A6" s="39" t="s">
        <v>532</v>
      </c>
      <c r="B6" s="78" t="s">
        <v>61</v>
      </c>
      <c r="C6" s="374">
        <f>SUMIFS(E:E,B:B,B6)</f>
        <v>0</v>
      </c>
      <c r="D6" s="10"/>
      <c r="E6" s="10"/>
      <c r="F6" s="10"/>
      <c r="I6" s="83"/>
    </row>
    <row r="7" spans="1:16" x14ac:dyDescent="0.3">
      <c r="A7" s="39" t="s">
        <v>533</v>
      </c>
      <c r="B7" s="78" t="s">
        <v>62</v>
      </c>
      <c r="C7" s="374">
        <f>SUMIFS(E:E,B:B,B7)</f>
        <v>0</v>
      </c>
      <c r="D7" s="10"/>
      <c r="E7" s="10"/>
      <c r="F7" s="10"/>
      <c r="I7" s="83"/>
      <c r="K7" s="10"/>
    </row>
    <row r="8" spans="1:16" x14ac:dyDescent="0.3">
      <c r="A8" s="39" t="s">
        <v>534</v>
      </c>
      <c r="B8" s="78" t="s">
        <v>63</v>
      </c>
      <c r="C8" s="374">
        <f>SUMIFS(E:E,B:B,B8)</f>
        <v>0</v>
      </c>
      <c r="D8" s="10"/>
      <c r="E8" s="10"/>
      <c r="F8" s="10"/>
      <c r="I8" s="83"/>
      <c r="K8" s="10"/>
    </row>
    <row r="9" spans="1:16" x14ac:dyDescent="0.3">
      <c r="A9" s="39" t="s">
        <v>535</v>
      </c>
      <c r="B9" s="249" t="s">
        <v>36</v>
      </c>
      <c r="C9" s="375">
        <f>SUM(C5:C8)</f>
        <v>0</v>
      </c>
      <c r="D9" s="10"/>
      <c r="E9" s="10"/>
      <c r="F9" s="10"/>
      <c r="I9" s="83"/>
      <c r="K9" s="10"/>
    </row>
    <row r="10" spans="1:16" x14ac:dyDescent="0.3">
      <c r="A10" s="39" t="s">
        <v>536</v>
      </c>
      <c r="B10" s="78" t="s">
        <v>64</v>
      </c>
      <c r="C10" s="376">
        <f>E19</f>
        <v>0</v>
      </c>
      <c r="D10" s="10"/>
      <c r="E10" s="10"/>
      <c r="F10" s="10"/>
      <c r="I10" s="83"/>
      <c r="K10" s="10"/>
    </row>
    <row r="11" spans="1:16" x14ac:dyDescent="0.3">
      <c r="A11" s="39" t="s">
        <v>537</v>
      </c>
      <c r="B11" s="78" t="s">
        <v>276</v>
      </c>
      <c r="C11" s="331"/>
      <c r="D11" s="378">
        <f>F19</f>
        <v>0</v>
      </c>
      <c r="E11" s="379" t="s">
        <v>326</v>
      </c>
      <c r="F11" s="10"/>
      <c r="H11" s="267" t="s">
        <v>865</v>
      </c>
      <c r="I11" s="83"/>
    </row>
    <row r="12" spans="1:16" x14ac:dyDescent="0.3">
      <c r="A12" s="39" t="s">
        <v>538</v>
      </c>
      <c r="B12" s="78" t="s">
        <v>266</v>
      </c>
      <c r="C12" s="318"/>
      <c r="D12" s="409"/>
      <c r="F12" s="10"/>
      <c r="H12" s="119" t="str">
        <f>IF(OR(C12=Konstantos!$A$90,'5'!C12=""),"Pasirinkite paramos išmokėjimo būdą","ok")</f>
        <v>Pasirinkite paramos išmokėjimo būdą</v>
      </c>
      <c r="I12" s="83"/>
    </row>
    <row r="13" spans="1:16" x14ac:dyDescent="0.3">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3">
      <c r="A14" s="39" t="s">
        <v>540</v>
      </c>
      <c r="B14" s="78" t="str">
        <f>IFERROR(IF(SEARCH("*avans*",C12)=1, "Paramos išmokėjimas avansu, Eur",""),"")</f>
        <v/>
      </c>
      <c r="C14" s="377">
        <f>IF(B14&lt;&gt;"",C13*C11,0)</f>
        <v>0</v>
      </c>
      <c r="D14" s="79"/>
      <c r="F14" s="10"/>
      <c r="H14" s="267"/>
      <c r="I14" s="84"/>
    </row>
    <row r="15" spans="1:16" x14ac:dyDescent="0.3">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3">
      <c r="H16" s="267"/>
      <c r="I16" s="83"/>
    </row>
    <row r="17" spans="1:11" x14ac:dyDescent="0.3">
      <c r="A17" s="239" t="s">
        <v>15</v>
      </c>
      <c r="B17" s="506" t="s">
        <v>65</v>
      </c>
      <c r="C17" s="506"/>
      <c r="D17" s="506"/>
      <c r="E17" s="506"/>
      <c r="F17" s="506"/>
      <c r="H17" s="267"/>
      <c r="I17" s="83"/>
    </row>
    <row r="18" spans="1:11" ht="28.2" thickBot="1" x14ac:dyDescent="0.35">
      <c r="A18" s="243"/>
      <c r="B18" s="138" t="s">
        <v>66</v>
      </c>
      <c r="C18" s="138" t="s">
        <v>338</v>
      </c>
      <c r="D18" s="138" t="s">
        <v>67</v>
      </c>
      <c r="E18" s="138" t="s">
        <v>68</v>
      </c>
      <c r="F18" s="138" t="s">
        <v>40</v>
      </c>
      <c r="H18" s="267"/>
      <c r="I18" s="83"/>
    </row>
    <row r="19" spans="1:11" ht="15" thickTop="1" thickBot="1" x14ac:dyDescent="0.35">
      <c r="A19" s="244"/>
      <c r="B19" s="250" t="s">
        <v>69</v>
      </c>
      <c r="C19" s="240"/>
      <c r="D19" s="380">
        <f>SUMIFS(D:D,$B:$B,"Iš viso investicijų*")</f>
        <v>0</v>
      </c>
      <c r="E19" s="380">
        <f>SUMIFS(E:E,$B:$B,"Iš viso investicijų*")</f>
        <v>0</v>
      </c>
      <c r="F19" s="380">
        <f>SUMIFS(F:F,$B:$B,"Paramos išmokėjimas*")+$C$14</f>
        <v>0</v>
      </c>
      <c r="H19" s="307" t="s">
        <v>864</v>
      </c>
      <c r="I19" s="83"/>
    </row>
    <row r="20" spans="1:11" ht="14.4" thickTop="1" x14ac:dyDescent="0.3">
      <c r="A20" s="245" t="s">
        <v>348</v>
      </c>
      <c r="B20" s="237" t="s">
        <v>41</v>
      </c>
      <c r="C20" s="334"/>
      <c r="D20" s="238"/>
      <c r="E20" s="238"/>
      <c r="F20" s="238"/>
      <c r="H20" s="267" t="str">
        <f>IF(AND(C20="",D26&lt;&gt;0),"Klaida! Įveskite etapo paramos išmokėjimo prašymo pateikimo datą","ok")</f>
        <v>ok</v>
      </c>
      <c r="I20" s="83"/>
    </row>
    <row r="21" spans="1:11" x14ac:dyDescent="0.3">
      <c r="A21" s="246" t="s">
        <v>349</v>
      </c>
      <c r="B21" s="503"/>
      <c r="C21" s="504"/>
      <c r="D21" s="335"/>
      <c r="E21" s="335"/>
      <c r="F21" s="335"/>
      <c r="H21" s="267"/>
      <c r="I21" s="83"/>
    </row>
    <row r="22" spans="1:11" x14ac:dyDescent="0.3">
      <c r="A22" s="246" t="s">
        <v>350</v>
      </c>
      <c r="B22" s="503"/>
      <c r="C22" s="504"/>
      <c r="D22" s="335"/>
      <c r="E22" s="335"/>
      <c r="F22" s="335"/>
      <c r="H22" s="267"/>
      <c r="I22" s="83"/>
    </row>
    <row r="23" spans="1:11" x14ac:dyDescent="0.3">
      <c r="A23" s="246" t="s">
        <v>351</v>
      </c>
      <c r="B23" s="503"/>
      <c r="C23" s="504"/>
      <c r="D23" s="335"/>
      <c r="E23" s="335"/>
      <c r="F23" s="335"/>
      <c r="H23" s="267"/>
      <c r="I23" s="83"/>
    </row>
    <row r="24" spans="1:11" x14ac:dyDescent="0.3">
      <c r="A24" s="246" t="s">
        <v>352</v>
      </c>
      <c r="B24" s="503"/>
      <c r="C24" s="504"/>
      <c r="D24" s="335"/>
      <c r="E24" s="335"/>
      <c r="F24" s="335"/>
      <c r="H24" s="267"/>
      <c r="I24" s="83"/>
    </row>
    <row r="25" spans="1:11" x14ac:dyDescent="0.3">
      <c r="A25" s="246" t="s">
        <v>353</v>
      </c>
      <c r="B25" s="503"/>
      <c r="C25" s="504"/>
      <c r="D25" s="335"/>
      <c r="E25" s="335"/>
      <c r="F25" s="335"/>
      <c r="H25" s="267"/>
      <c r="I25" s="83"/>
    </row>
    <row r="26" spans="1:11" x14ac:dyDescent="0.3">
      <c r="A26" s="247"/>
      <c r="B26" s="139" t="s">
        <v>444</v>
      </c>
      <c r="C26" s="381" t="str">
        <f>IF(C20="","-",C20)</f>
        <v>-</v>
      </c>
      <c r="D26" s="382">
        <f>SUM(D21:D25)</f>
        <v>0</v>
      </c>
      <c r="E26" s="382">
        <f>SUM(E21:E25)</f>
        <v>0</v>
      </c>
      <c r="F26" s="248"/>
      <c r="H26" s="267"/>
      <c r="I26" s="83"/>
    </row>
    <row r="27" spans="1:11" ht="24" x14ac:dyDescent="0.3">
      <c r="A27" s="247"/>
      <c r="B27" s="140" t="s">
        <v>860</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3">
      <c r="A28" s="247"/>
      <c r="B28" s="142" t="s">
        <v>336</v>
      </c>
      <c r="C28" s="143"/>
      <c r="D28" s="141"/>
      <c r="E28" s="141"/>
      <c r="F28" s="141"/>
      <c r="H28" s="267"/>
      <c r="I28" s="83"/>
    </row>
    <row r="29" spans="1:11" x14ac:dyDescent="0.3">
      <c r="A29" s="246" t="s">
        <v>354</v>
      </c>
      <c r="B29" s="144" t="s">
        <v>60</v>
      </c>
      <c r="C29" s="141"/>
      <c r="D29" s="141"/>
      <c r="E29" s="335"/>
      <c r="F29" s="141"/>
      <c r="H29" s="267"/>
      <c r="I29" s="83"/>
    </row>
    <row r="30" spans="1:11" x14ac:dyDescent="0.3">
      <c r="A30" s="246" t="s">
        <v>355</v>
      </c>
      <c r="B30" s="144" t="s">
        <v>61</v>
      </c>
      <c r="C30" s="141"/>
      <c r="D30" s="141"/>
      <c r="E30" s="335"/>
      <c r="F30" s="141"/>
      <c r="H30" s="308"/>
      <c r="I30" s="83"/>
    </row>
    <row r="31" spans="1:11" x14ac:dyDescent="0.3">
      <c r="A31" s="246" t="s">
        <v>356</v>
      </c>
      <c r="B31" s="144" t="s">
        <v>62</v>
      </c>
      <c r="C31" s="141"/>
      <c r="D31" s="141"/>
      <c r="E31" s="335"/>
      <c r="F31" s="141"/>
      <c r="H31" s="267"/>
      <c r="I31" s="83"/>
    </row>
    <row r="32" spans="1:11" x14ac:dyDescent="0.3">
      <c r="A32" s="246" t="s">
        <v>357</v>
      </c>
      <c r="B32" s="144" t="s">
        <v>63</v>
      </c>
      <c r="C32" s="141"/>
      <c r="D32" s="141"/>
      <c r="E32" s="335"/>
      <c r="F32" s="141"/>
      <c r="H32" s="267"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4"/>
      <c r="J32" s="84" t="str">
        <f>IF(
    OR(
        $C$12 =
            Konstantos!$A$91,
        $C$12 = Konstantos!$A$93
    ),
    SUMIFS(
        $F$1:$F19,
        $B$1:$B19, "Paramos išmokėjimas*"
    ) + $C$14 -
        SUMIFS(
            $E$1:$E32,
            $B$1:$B32, "Paramos lėšos"
        ),
    IF(
        $C$12 =
            Konstantos!$A$92,
        $F27,
        "-"
    )
)</f>
        <v>-</v>
      </c>
      <c r="K32" s="86"/>
    </row>
    <row r="33" spans="1:11" ht="14.4" thickBot="1" x14ac:dyDescent="0.35">
      <c r="A33" s="243"/>
      <c r="B33" s="241" t="s">
        <v>70</v>
      </c>
      <c r="C33" s="242"/>
      <c r="D33" s="242"/>
      <c r="E33" s="383">
        <f>SUM(E29:E32)</f>
        <v>0</v>
      </c>
      <c r="F33" s="242"/>
      <c r="H33" s="267"/>
      <c r="I33" s="83"/>
    </row>
    <row r="34" spans="1:11" ht="14.4" thickTop="1" x14ac:dyDescent="0.3">
      <c r="A34" s="245" t="s">
        <v>358</v>
      </c>
      <c r="B34" s="237" t="s">
        <v>42</v>
      </c>
      <c r="C34" s="334"/>
      <c r="D34" s="238"/>
      <c r="E34" s="238"/>
      <c r="F34" s="238"/>
      <c r="H34" s="267" t="str">
        <f>IF(AND(C34="",D40&lt;&gt;0),"Klaida! Įveskite etapo paramos išmokėjimo prašymo pateikimo datą","ok")</f>
        <v>ok</v>
      </c>
      <c r="I34" s="83"/>
    </row>
    <row r="35" spans="1:11" x14ac:dyDescent="0.3">
      <c r="A35" s="246" t="s">
        <v>359</v>
      </c>
      <c r="B35" s="503"/>
      <c r="C35" s="504"/>
      <c r="D35" s="335"/>
      <c r="E35" s="335"/>
      <c r="F35" s="335"/>
      <c r="H35" s="267"/>
      <c r="I35" s="83"/>
    </row>
    <row r="36" spans="1:11" x14ac:dyDescent="0.3">
      <c r="A36" s="246" t="s">
        <v>360</v>
      </c>
      <c r="B36" s="503"/>
      <c r="C36" s="504"/>
      <c r="D36" s="335"/>
      <c r="E36" s="335"/>
      <c r="F36" s="335"/>
      <c r="H36" s="267"/>
      <c r="I36" s="83"/>
    </row>
    <row r="37" spans="1:11" x14ac:dyDescent="0.3">
      <c r="A37" s="246" t="s">
        <v>361</v>
      </c>
      <c r="B37" s="503"/>
      <c r="C37" s="504"/>
      <c r="D37" s="335"/>
      <c r="E37" s="335"/>
      <c r="F37" s="335"/>
      <c r="H37" s="267"/>
      <c r="I37" s="83"/>
    </row>
    <row r="38" spans="1:11" x14ac:dyDescent="0.3">
      <c r="A38" s="246" t="s">
        <v>362</v>
      </c>
      <c r="B38" s="503"/>
      <c r="C38" s="504"/>
      <c r="D38" s="335"/>
      <c r="E38" s="335"/>
      <c r="F38" s="335"/>
      <c r="H38" s="267"/>
      <c r="I38" s="83"/>
    </row>
    <row r="39" spans="1:11" x14ac:dyDescent="0.3">
      <c r="A39" s="246" t="s">
        <v>363</v>
      </c>
      <c r="B39" s="503"/>
      <c r="C39" s="504"/>
      <c r="D39" s="335"/>
      <c r="E39" s="335"/>
      <c r="F39" s="335"/>
      <c r="H39" s="267"/>
      <c r="I39" s="83"/>
    </row>
    <row r="40" spans="1:11" x14ac:dyDescent="0.3">
      <c r="A40" s="247"/>
      <c r="B40" s="139" t="s">
        <v>444</v>
      </c>
      <c r="C40" s="381" t="str">
        <f>IF(C34="","-",C34)</f>
        <v>-</v>
      </c>
      <c r="D40" s="382">
        <f>SUM(D35:D39)</f>
        <v>0</v>
      </c>
      <c r="E40" s="382">
        <f>SUM(E35:E39)</f>
        <v>0</v>
      </c>
      <c r="F40" s="248"/>
      <c r="H40" s="267"/>
      <c r="I40" s="83"/>
    </row>
    <row r="41" spans="1:11" ht="24" x14ac:dyDescent="0.3">
      <c r="A41" s="247"/>
      <c r="B41" s="140" t="s">
        <v>861</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3">
      <c r="A42" s="247"/>
      <c r="B42" s="142" t="s">
        <v>336</v>
      </c>
      <c r="C42" s="141"/>
      <c r="D42" s="141"/>
      <c r="E42" s="141"/>
      <c r="F42" s="141"/>
      <c r="H42" s="267"/>
      <c r="I42" s="83"/>
    </row>
    <row r="43" spans="1:11" x14ac:dyDescent="0.3">
      <c r="A43" s="246" t="s">
        <v>364</v>
      </c>
      <c r="B43" s="144" t="s">
        <v>60</v>
      </c>
      <c r="C43" s="141"/>
      <c r="D43" s="141"/>
      <c r="E43" s="335"/>
      <c r="F43" s="141"/>
      <c r="H43" s="267"/>
      <c r="I43" s="83"/>
    </row>
    <row r="44" spans="1:11" x14ac:dyDescent="0.3">
      <c r="A44" s="246" t="s">
        <v>365</v>
      </c>
      <c r="B44" s="144" t="s">
        <v>61</v>
      </c>
      <c r="C44" s="141"/>
      <c r="D44" s="141"/>
      <c r="E44" s="335"/>
      <c r="F44" s="141"/>
      <c r="H44" s="267"/>
      <c r="I44" s="83"/>
    </row>
    <row r="45" spans="1:11" x14ac:dyDescent="0.3">
      <c r="A45" s="246" t="s">
        <v>366</v>
      </c>
      <c r="B45" s="144" t="s">
        <v>62</v>
      </c>
      <c r="C45" s="141"/>
      <c r="D45" s="141"/>
      <c r="E45" s="335"/>
      <c r="F45" s="141"/>
      <c r="H45" s="267"/>
      <c r="I45" s="83"/>
    </row>
    <row r="46" spans="1:11" x14ac:dyDescent="0.3">
      <c r="A46" s="246" t="s">
        <v>367</v>
      </c>
      <c r="B46" s="144" t="s">
        <v>63</v>
      </c>
      <c r="C46" s="141"/>
      <c r="D46" s="141"/>
      <c r="E46" s="335"/>
      <c r="F46" s="141"/>
      <c r="H46" s="267"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4"/>
      <c r="J46" s="84" t="str">
        <f>IF(
    OR(
        $C$12 =
            Konstantos!$A$91,
        $C$12 = Konstantos!$A$93
    ),
    SUMIFS(
        $F$1:$F33,
        $B$1:$B33, "Paramos išmokėjimas*"
    ) + $C$14 -
        SUMIFS(
            $E$1:$E46,
            $B$1:$B46, "Paramos lėšos"
        ),
    IF(
        $C$12 =
            Konstantos!$A$92,
        $F41,
        "-"
    )
)</f>
        <v>-</v>
      </c>
      <c r="K46" s="86"/>
    </row>
    <row r="47" spans="1:11" ht="14.4" thickBot="1" x14ac:dyDescent="0.35">
      <c r="A47" s="243"/>
      <c r="B47" s="241" t="s">
        <v>70</v>
      </c>
      <c r="C47" s="242"/>
      <c r="D47" s="242"/>
      <c r="E47" s="383">
        <f>SUM(E43:E46)</f>
        <v>0</v>
      </c>
      <c r="F47" s="242"/>
      <c r="H47" s="267"/>
      <c r="I47" s="83"/>
    </row>
    <row r="48" spans="1:11" ht="14.4" thickTop="1" x14ac:dyDescent="0.3">
      <c r="A48" s="245" t="s">
        <v>368</v>
      </c>
      <c r="B48" s="238" t="s">
        <v>71</v>
      </c>
      <c r="C48" s="334"/>
      <c r="D48" s="238"/>
      <c r="E48" s="238"/>
      <c r="F48" s="238"/>
      <c r="H48" s="267" t="str">
        <f>IF(AND(C48="",D54&lt;&gt;0),"Klaida! Įveskite etapo paramos išmokėjimo prašymo pateikimo datą","ok")</f>
        <v>ok</v>
      </c>
      <c r="I48" s="83"/>
    </row>
    <row r="49" spans="1:11" x14ac:dyDescent="0.3">
      <c r="A49" s="246" t="s">
        <v>369</v>
      </c>
      <c r="B49" s="503"/>
      <c r="C49" s="504"/>
      <c r="D49" s="335"/>
      <c r="E49" s="335"/>
      <c r="F49" s="335"/>
      <c r="H49" s="267"/>
      <c r="I49" s="83"/>
    </row>
    <row r="50" spans="1:11" x14ac:dyDescent="0.3">
      <c r="A50" s="246" t="s">
        <v>370</v>
      </c>
      <c r="B50" s="503"/>
      <c r="C50" s="504"/>
      <c r="D50" s="335"/>
      <c r="E50" s="335"/>
      <c r="F50" s="335"/>
      <c r="H50" s="267"/>
      <c r="I50" s="83"/>
    </row>
    <row r="51" spans="1:11" x14ac:dyDescent="0.3">
      <c r="A51" s="246" t="s">
        <v>371</v>
      </c>
      <c r="B51" s="503"/>
      <c r="C51" s="504"/>
      <c r="D51" s="335"/>
      <c r="E51" s="335"/>
      <c r="F51" s="335"/>
      <c r="H51" s="267"/>
      <c r="I51" s="83"/>
    </row>
    <row r="52" spans="1:11" x14ac:dyDescent="0.3">
      <c r="A52" s="246" t="s">
        <v>372</v>
      </c>
      <c r="B52" s="503"/>
      <c r="C52" s="504"/>
      <c r="D52" s="335"/>
      <c r="E52" s="335"/>
      <c r="F52" s="335"/>
      <c r="H52" s="267"/>
      <c r="I52" s="83"/>
    </row>
    <row r="53" spans="1:11" x14ac:dyDescent="0.3">
      <c r="A53" s="246" t="s">
        <v>373</v>
      </c>
      <c r="B53" s="503"/>
      <c r="C53" s="504"/>
      <c r="D53" s="335"/>
      <c r="E53" s="335"/>
      <c r="F53" s="335"/>
      <c r="H53" s="267"/>
      <c r="I53" s="83"/>
    </row>
    <row r="54" spans="1:11" x14ac:dyDescent="0.3">
      <c r="A54" s="247"/>
      <c r="B54" s="139" t="s">
        <v>444</v>
      </c>
      <c r="C54" s="381" t="str">
        <f>IF(C48="","-",C48)</f>
        <v>-</v>
      </c>
      <c r="D54" s="382">
        <f>SUM(D49:D53)</f>
        <v>0</v>
      </c>
      <c r="E54" s="382">
        <f>SUM(E49:E53)</f>
        <v>0</v>
      </c>
      <c r="F54" s="248"/>
      <c r="H54" s="267"/>
      <c r="I54" s="83"/>
    </row>
    <row r="55" spans="1:11" ht="24" x14ac:dyDescent="0.3">
      <c r="A55" s="247"/>
      <c r="B55" s="140" t="s">
        <v>862</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3">
      <c r="A56" s="247"/>
      <c r="B56" s="142" t="s">
        <v>336</v>
      </c>
      <c r="C56" s="141"/>
      <c r="D56" s="141"/>
      <c r="E56" s="141"/>
      <c r="F56" s="141"/>
      <c r="H56" s="267"/>
      <c r="I56" s="83"/>
    </row>
    <row r="57" spans="1:11" x14ac:dyDescent="0.3">
      <c r="A57" s="246" t="s">
        <v>386</v>
      </c>
      <c r="B57" s="144" t="s">
        <v>60</v>
      </c>
      <c r="C57" s="141"/>
      <c r="D57" s="141"/>
      <c r="E57" s="335"/>
      <c r="F57" s="141"/>
      <c r="H57" s="267"/>
      <c r="I57" s="83"/>
    </row>
    <row r="58" spans="1:11" x14ac:dyDescent="0.3">
      <c r="A58" s="246" t="s">
        <v>387</v>
      </c>
      <c r="B58" s="144" t="s">
        <v>61</v>
      </c>
      <c r="C58" s="141"/>
      <c r="D58" s="141"/>
      <c r="E58" s="335"/>
      <c r="F58" s="141"/>
      <c r="H58" s="267"/>
      <c r="I58" s="83"/>
    </row>
    <row r="59" spans="1:11" x14ac:dyDescent="0.3">
      <c r="A59" s="246" t="s">
        <v>388</v>
      </c>
      <c r="B59" s="144" t="s">
        <v>62</v>
      </c>
      <c r="C59" s="141"/>
      <c r="D59" s="141"/>
      <c r="E59" s="335"/>
      <c r="F59" s="141"/>
      <c r="H59" s="267"/>
      <c r="I59" s="83"/>
    </row>
    <row r="60" spans="1:11" x14ac:dyDescent="0.3">
      <c r="A60" s="246" t="s">
        <v>389</v>
      </c>
      <c r="B60" s="144" t="s">
        <v>63</v>
      </c>
      <c r="C60" s="141"/>
      <c r="D60" s="141"/>
      <c r="E60" s="335"/>
      <c r="F60" s="141"/>
      <c r="H60" s="267"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4"/>
      <c r="J60" s="84" t="str">
        <f>IF(
    OR(
        $C$12 =
            Konstantos!$A$91,
        $C$12 = Konstantos!$A$93
    ),
    SUMIFS(
        $F$1:$F47,
        $B$1:$B47, "Paramos išmokėjimas*"
    ) + $C$14 -
        SUMIFS(
            $E$1:$E60,
            $B$1:$B60, "Paramos lėšos"
        ),
    IF(
        $C$12 =
            Konstantos!$A$92,
        $F55,
        "-"
    )
)</f>
        <v>-</v>
      </c>
      <c r="K60" s="86"/>
    </row>
    <row r="61" spans="1:11" ht="14.4" thickBot="1" x14ac:dyDescent="0.35">
      <c r="A61" s="243"/>
      <c r="B61" s="241" t="s">
        <v>70</v>
      </c>
      <c r="C61" s="242"/>
      <c r="D61" s="242"/>
      <c r="E61" s="383">
        <f>SUM(E57:E60)</f>
        <v>0</v>
      </c>
      <c r="F61" s="242"/>
      <c r="H61" s="267"/>
      <c r="I61" s="83"/>
    </row>
    <row r="62" spans="1:11" ht="14.4" thickTop="1" x14ac:dyDescent="0.3">
      <c r="A62" s="245" t="s">
        <v>374</v>
      </c>
      <c r="B62" s="238" t="s">
        <v>72</v>
      </c>
      <c r="C62" s="334"/>
      <c r="D62" s="238"/>
      <c r="E62" s="238"/>
      <c r="F62" s="238"/>
      <c r="H62" s="267" t="str">
        <f>IF(AND(C62="",D68&lt;&gt;0),"Klaida! Įveskite etapo paramos išmokėjimo prašymo pateikimo datą","ok")</f>
        <v>ok</v>
      </c>
      <c r="I62" s="83"/>
    </row>
    <row r="63" spans="1:11" x14ac:dyDescent="0.3">
      <c r="A63" s="246" t="s">
        <v>375</v>
      </c>
      <c r="B63" s="503"/>
      <c r="C63" s="504"/>
      <c r="D63" s="335"/>
      <c r="E63" s="335"/>
      <c r="F63" s="335"/>
      <c r="H63" s="267"/>
      <c r="I63" s="83"/>
    </row>
    <row r="64" spans="1:11" x14ac:dyDescent="0.3">
      <c r="A64" s="246" t="s">
        <v>376</v>
      </c>
      <c r="B64" s="503"/>
      <c r="C64" s="504"/>
      <c r="D64" s="335"/>
      <c r="E64" s="335"/>
      <c r="F64" s="335"/>
      <c r="H64" s="267"/>
      <c r="I64" s="83"/>
    </row>
    <row r="65" spans="1:11" x14ac:dyDescent="0.3">
      <c r="A65" s="246" t="s">
        <v>377</v>
      </c>
      <c r="B65" s="503"/>
      <c r="C65" s="504"/>
      <c r="D65" s="335"/>
      <c r="E65" s="335"/>
      <c r="F65" s="335"/>
      <c r="H65" s="267"/>
      <c r="I65" s="83"/>
    </row>
    <row r="66" spans="1:11" x14ac:dyDescent="0.3">
      <c r="A66" s="246" t="s">
        <v>378</v>
      </c>
      <c r="B66" s="503"/>
      <c r="C66" s="504"/>
      <c r="D66" s="335"/>
      <c r="E66" s="335"/>
      <c r="F66" s="335"/>
      <c r="H66" s="267"/>
      <c r="I66" s="83"/>
    </row>
    <row r="67" spans="1:11" x14ac:dyDescent="0.3">
      <c r="A67" s="246" t="s">
        <v>379</v>
      </c>
      <c r="B67" s="503"/>
      <c r="C67" s="504"/>
      <c r="D67" s="335"/>
      <c r="E67" s="335"/>
      <c r="F67" s="335"/>
      <c r="H67" s="267"/>
      <c r="I67" s="83"/>
    </row>
    <row r="68" spans="1:11" x14ac:dyDescent="0.3">
      <c r="A68" s="247"/>
      <c r="B68" s="139" t="s">
        <v>444</v>
      </c>
      <c r="C68" s="381" t="str">
        <f>IF(C62="","-",C62)</f>
        <v>-</v>
      </c>
      <c r="D68" s="382">
        <f>SUM(D63:D67)</f>
        <v>0</v>
      </c>
      <c r="E68" s="382">
        <f>SUM(E63:E67)</f>
        <v>0</v>
      </c>
      <c r="F68" s="248"/>
      <c r="H68" s="267"/>
      <c r="I68" s="83"/>
    </row>
    <row r="69" spans="1:11" ht="24" x14ac:dyDescent="0.3">
      <c r="A69" s="247"/>
      <c r="B69" s="140" t="s">
        <v>863</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3">
      <c r="A70" s="247"/>
      <c r="B70" s="142" t="s">
        <v>336</v>
      </c>
      <c r="C70" s="141"/>
      <c r="D70" s="141"/>
      <c r="E70" s="141"/>
      <c r="F70" s="141"/>
      <c r="H70" s="267"/>
      <c r="I70" s="83"/>
    </row>
    <row r="71" spans="1:11" x14ac:dyDescent="0.3">
      <c r="A71" s="246" t="s">
        <v>390</v>
      </c>
      <c r="B71" s="144" t="s">
        <v>60</v>
      </c>
      <c r="C71" s="141"/>
      <c r="D71" s="141"/>
      <c r="E71" s="335"/>
      <c r="F71" s="141"/>
      <c r="H71" s="267"/>
      <c r="I71" s="83"/>
    </row>
    <row r="72" spans="1:11" x14ac:dyDescent="0.3">
      <c r="A72" s="246" t="s">
        <v>391</v>
      </c>
      <c r="B72" s="144" t="s">
        <v>61</v>
      </c>
      <c r="C72" s="141"/>
      <c r="D72" s="141"/>
      <c r="E72" s="335"/>
      <c r="F72" s="141"/>
      <c r="H72" s="267"/>
      <c r="I72" s="83"/>
    </row>
    <row r="73" spans="1:11" x14ac:dyDescent="0.3">
      <c r="A73" s="246" t="s">
        <v>392</v>
      </c>
      <c r="B73" s="144" t="s">
        <v>62</v>
      </c>
      <c r="C73" s="141"/>
      <c r="D73" s="141"/>
      <c r="E73" s="335"/>
      <c r="F73" s="141"/>
      <c r="H73" s="267"/>
      <c r="I73" s="83"/>
    </row>
    <row r="74" spans="1:11" x14ac:dyDescent="0.3">
      <c r="A74" s="246" t="s">
        <v>393</v>
      </c>
      <c r="B74" s="144" t="s">
        <v>63</v>
      </c>
      <c r="C74" s="141"/>
      <c r="D74" s="141"/>
      <c r="E74" s="335"/>
      <c r="F74" s="141"/>
      <c r="H74" s="267"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4"/>
      <c r="J74" s="84" t="str">
        <f>IF(
    OR(
        $C$12 =
            Konstantos!$A$91,
        $C$12 = Konstantos!$A$93
    ),
    SUMIFS(
        $F$1:$F61,
        $B$1:$B61, "Paramos išmokėjimas*"
    ) + $C$14 -
        SUMIFS(
            $E$1:$E74,
            $B$1:$B74, "Paramos lėšos"
        ),
    IF(
        $C$12 =
            Konstantos!$A$92,
        $F69,
        "-"
    )
)</f>
        <v>-</v>
      </c>
      <c r="K74" s="86"/>
    </row>
    <row r="75" spans="1:11" ht="14.4" thickBot="1" x14ac:dyDescent="0.35">
      <c r="A75" s="243"/>
      <c r="B75" s="241" t="s">
        <v>70</v>
      </c>
      <c r="C75" s="242"/>
      <c r="D75" s="242"/>
      <c r="E75" s="383">
        <f>SUM(E71:E74)</f>
        <v>0</v>
      </c>
      <c r="F75" s="242"/>
      <c r="H75" s="267"/>
      <c r="I75" s="83"/>
    </row>
    <row r="76" spans="1:11" ht="14.4" thickTop="1" x14ac:dyDescent="0.3">
      <c r="A76" s="245" t="s">
        <v>380</v>
      </c>
      <c r="B76" s="238" t="s">
        <v>73</v>
      </c>
      <c r="C76" s="334"/>
      <c r="D76" s="238"/>
      <c r="E76" s="238"/>
      <c r="F76" s="238"/>
      <c r="H76" s="267" t="str">
        <f>IF(AND(C76="",D82&lt;&gt;0),"Klaida! Įveskite etapo paramos išmokėjimo prašymo pateikimo datą","ok")</f>
        <v>ok</v>
      </c>
      <c r="I76" s="83"/>
    </row>
    <row r="77" spans="1:11" x14ac:dyDescent="0.3">
      <c r="A77" s="246" t="s">
        <v>381</v>
      </c>
      <c r="B77" s="503"/>
      <c r="C77" s="504"/>
      <c r="D77" s="335"/>
      <c r="E77" s="335"/>
      <c r="F77" s="335"/>
      <c r="H77" s="267"/>
      <c r="I77" s="83"/>
    </row>
    <row r="78" spans="1:11" x14ac:dyDescent="0.3">
      <c r="A78" s="246" t="s">
        <v>382</v>
      </c>
      <c r="B78" s="503"/>
      <c r="C78" s="504"/>
      <c r="D78" s="335"/>
      <c r="E78" s="335"/>
      <c r="F78" s="335"/>
      <c r="H78" s="267"/>
      <c r="I78" s="83"/>
    </row>
    <row r="79" spans="1:11" x14ac:dyDescent="0.3">
      <c r="A79" s="246" t="s">
        <v>383</v>
      </c>
      <c r="B79" s="503"/>
      <c r="C79" s="504"/>
      <c r="D79" s="335"/>
      <c r="E79" s="335"/>
      <c r="F79" s="335"/>
      <c r="H79" s="267"/>
      <c r="I79" s="83"/>
    </row>
    <row r="80" spans="1:11" x14ac:dyDescent="0.3">
      <c r="A80" s="246" t="s">
        <v>384</v>
      </c>
      <c r="B80" s="503"/>
      <c r="C80" s="504"/>
      <c r="D80" s="335"/>
      <c r="E80" s="335"/>
      <c r="F80" s="335"/>
      <c r="H80" s="267"/>
      <c r="I80" s="83"/>
    </row>
    <row r="81" spans="1:11" x14ac:dyDescent="0.3">
      <c r="A81" s="246" t="s">
        <v>385</v>
      </c>
      <c r="B81" s="503"/>
      <c r="C81" s="504"/>
      <c r="D81" s="335"/>
      <c r="E81" s="335"/>
      <c r="F81" s="335"/>
      <c r="H81" s="267"/>
      <c r="I81" s="83"/>
    </row>
    <row r="82" spans="1:11" x14ac:dyDescent="0.3">
      <c r="A82" s="247"/>
      <c r="B82" s="139" t="s">
        <v>444</v>
      </c>
      <c r="C82" s="381" t="str">
        <f>IF(C76="","-",C76)</f>
        <v>-</v>
      </c>
      <c r="D82" s="382">
        <f>SUM(D77:D81)</f>
        <v>0</v>
      </c>
      <c r="E82" s="382">
        <f>SUM(E77:E81)</f>
        <v>0</v>
      </c>
      <c r="F82" s="248"/>
      <c r="H82" s="267"/>
      <c r="I82" s="83"/>
    </row>
    <row r="83" spans="1:11" ht="24" x14ac:dyDescent="0.3">
      <c r="A83" s="247"/>
      <c r="B83" s="140" t="s">
        <v>863</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3">
      <c r="A84" s="247"/>
      <c r="B84" s="142" t="s">
        <v>336</v>
      </c>
      <c r="C84" s="141"/>
      <c r="D84" s="141"/>
      <c r="E84" s="141"/>
      <c r="F84" s="141"/>
      <c r="H84" s="267"/>
      <c r="I84" s="83"/>
    </row>
    <row r="85" spans="1:11" x14ac:dyDescent="0.3">
      <c r="A85" s="246" t="s">
        <v>394</v>
      </c>
      <c r="B85" s="144" t="s">
        <v>60</v>
      </c>
      <c r="C85" s="141"/>
      <c r="D85" s="141"/>
      <c r="E85" s="335"/>
      <c r="F85" s="141"/>
      <c r="H85" s="267"/>
      <c r="I85" s="83"/>
    </row>
    <row r="86" spans="1:11" x14ac:dyDescent="0.3">
      <c r="A86" s="246" t="s">
        <v>395</v>
      </c>
      <c r="B86" s="144" t="s">
        <v>61</v>
      </c>
      <c r="C86" s="141"/>
      <c r="D86" s="141"/>
      <c r="E86" s="335"/>
      <c r="F86" s="141"/>
      <c r="H86" s="267"/>
      <c r="I86" s="83"/>
    </row>
    <row r="87" spans="1:11" x14ac:dyDescent="0.3">
      <c r="A87" s="246" t="s">
        <v>396</v>
      </c>
      <c r="B87" s="144" t="s">
        <v>62</v>
      </c>
      <c r="C87" s="141"/>
      <c r="D87" s="141"/>
      <c r="E87" s="335"/>
      <c r="F87" s="141"/>
      <c r="H87" s="267"/>
      <c r="I87" s="83"/>
    </row>
    <row r="88" spans="1:11" x14ac:dyDescent="0.3">
      <c r="A88" s="246" t="s">
        <v>397</v>
      </c>
      <c r="B88" s="144" t="s">
        <v>63</v>
      </c>
      <c r="C88" s="141"/>
      <c r="D88" s="141"/>
      <c r="E88" s="335"/>
      <c r="F88" s="141"/>
      <c r="H88" s="267"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4"/>
      <c r="J88" s="84" t="str">
        <f>IF(
    OR(
        $C$12 =
            Konstantos!$A$91,
        $C$12 = Konstantos!$A$93
    ),
    SUMIFS(
        $F$1:$F75,
        $B$1:$B75, "Paramos išmokėjimas*"
    ) + $C$14 -
        SUMIFS(
            $E$1:$E88,
            $B$1:$B88, "Paramos lėšos"
        ),
    IF(
        $C$12 =
            Konstantos!$A$92,
        $F83,
        "-"
    )
)</f>
        <v>-</v>
      </c>
      <c r="K88" s="86"/>
    </row>
    <row r="89" spans="1:11" ht="14.4" thickBot="1" x14ac:dyDescent="0.35">
      <c r="A89" s="243"/>
      <c r="B89" s="241" t="s">
        <v>70</v>
      </c>
      <c r="C89" s="242"/>
      <c r="D89" s="242"/>
      <c r="E89" s="383">
        <f>SUM(E85:E88)</f>
        <v>0</v>
      </c>
      <c r="F89" s="242"/>
      <c r="H89" s="267"/>
      <c r="I89" s="83"/>
    </row>
    <row r="90" spans="1:11" ht="14.4" thickTop="1" x14ac:dyDescent="0.3"/>
  </sheetData>
  <sheetProtection algorithmName="SHA-512" hashValue="QJb2hOf9czYVm+4gyUvHFzhiqVmQD/gkS16fzs3LwVLgsr3ci25YehMHGlH6MADxaQqMbHkabZhL+NY+j5L7jg==" saltValue="+/4itRLtmk2k3c91ZmrJfw=="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28" activePane="bottomRight" state="frozen"/>
      <selection activeCell="B1" sqref="B1"/>
      <selection pane="topRight" activeCell="D1" sqref="D1"/>
      <selection pane="bottomLeft" activeCell="B5" sqref="B5"/>
      <selection pane="bottomRight" activeCell="I6" sqref="I6"/>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45" t="s">
        <v>20</v>
      </c>
      <c r="C1" s="507" t="s">
        <v>543</v>
      </c>
      <c r="D1" s="507"/>
      <c r="E1" s="507"/>
      <c r="F1" s="507"/>
      <c r="G1" s="507"/>
      <c r="H1" s="507"/>
      <c r="I1" s="507"/>
      <c r="J1" s="507"/>
      <c r="K1" s="507"/>
      <c r="L1" s="507"/>
      <c r="M1" s="6"/>
      <c r="N1" s="299" t="s">
        <v>224</v>
      </c>
    </row>
    <row r="2" spans="1:18" ht="10.65" customHeight="1" x14ac:dyDescent="0.3">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5" customHeight="1" x14ac:dyDescent="0.3">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5" customHeight="1" thickBot="1" x14ac:dyDescent="0.35">
      <c r="A4" s="228"/>
      <c r="B4" s="467"/>
      <c r="C4" s="501"/>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4.4" thickTop="1" x14ac:dyDescent="0.3">
      <c r="B5" s="146" t="s">
        <v>452</v>
      </c>
      <c r="C5" s="147" t="s">
        <v>96</v>
      </c>
      <c r="D5" s="205"/>
      <c r="E5" s="205"/>
      <c r="F5" s="205"/>
      <c r="G5" s="205"/>
      <c r="H5" s="205"/>
      <c r="I5" s="205"/>
      <c r="J5" s="205"/>
      <c r="K5" s="205"/>
      <c r="L5" s="205"/>
      <c r="M5" s="16"/>
      <c r="N5" s="300" t="s">
        <v>331</v>
      </c>
    </row>
    <row r="6" spans="1:18" x14ac:dyDescent="0.3">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3">
      <c r="B7" s="27" t="s">
        <v>454</v>
      </c>
      <c r="C7" s="28" t="s">
        <v>45</v>
      </c>
      <c r="D7" s="336"/>
      <c r="E7" s="336"/>
      <c r="F7" s="336"/>
      <c r="G7" s="336"/>
      <c r="H7" s="336"/>
      <c r="I7" s="336"/>
      <c r="J7" s="336"/>
      <c r="K7" s="336"/>
      <c r="L7" s="336"/>
      <c r="N7" s="300"/>
    </row>
    <row r="8" spans="1:18" x14ac:dyDescent="0.3">
      <c r="B8" s="27" t="s">
        <v>455</v>
      </c>
      <c r="C8" s="28" t="s">
        <v>46</v>
      </c>
      <c r="D8" s="336"/>
      <c r="E8" s="336"/>
      <c r="F8" s="336"/>
      <c r="G8" s="336"/>
      <c r="H8" s="336"/>
      <c r="I8" s="336"/>
      <c r="J8" s="336"/>
      <c r="K8" s="336"/>
      <c r="L8" s="336"/>
      <c r="N8" s="300"/>
    </row>
    <row r="9" spans="1:18" x14ac:dyDescent="0.3">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3">
      <c r="B10" s="148" t="s">
        <v>451</v>
      </c>
      <c r="C10" s="149" t="s">
        <v>38</v>
      </c>
      <c r="D10" s="192"/>
      <c r="E10" s="192"/>
      <c r="F10" s="192"/>
      <c r="G10" s="192"/>
      <c r="H10" s="192"/>
      <c r="I10" s="192"/>
      <c r="J10" s="192"/>
      <c r="K10" s="192"/>
      <c r="L10" s="192"/>
      <c r="N10" s="267" t="s">
        <v>332</v>
      </c>
    </row>
    <row r="11" spans="1:18" x14ac:dyDescent="0.3">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3">
      <c r="B12" s="27" t="s">
        <v>458</v>
      </c>
      <c r="C12" s="30" t="s">
        <v>45</v>
      </c>
      <c r="D12" s="336"/>
      <c r="E12" s="336"/>
      <c r="F12" s="336"/>
      <c r="G12" s="336"/>
      <c r="H12" s="336"/>
      <c r="I12" s="336"/>
      <c r="J12" s="336"/>
      <c r="K12" s="336"/>
      <c r="L12" s="336"/>
      <c r="N12" s="300"/>
      <c r="Q12" s="15"/>
    </row>
    <row r="13" spans="1:18" x14ac:dyDescent="0.3">
      <c r="B13" s="27" t="s">
        <v>459</v>
      </c>
      <c r="C13" s="30" t="s">
        <v>48</v>
      </c>
      <c r="D13" s="336"/>
      <c r="E13" s="336"/>
      <c r="F13" s="336"/>
      <c r="G13" s="336"/>
      <c r="H13" s="336"/>
      <c r="I13" s="336"/>
      <c r="J13" s="336"/>
      <c r="K13" s="336"/>
      <c r="L13" s="336"/>
      <c r="N13" s="300"/>
    </row>
    <row r="14" spans="1:18" x14ac:dyDescent="0.3">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3">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3">
      <c r="B16" s="27" t="s">
        <v>462</v>
      </c>
      <c r="C16" s="30" t="s">
        <v>51</v>
      </c>
      <c r="D16" s="336"/>
      <c r="E16" s="336"/>
      <c r="F16" s="336"/>
      <c r="G16" s="336"/>
      <c r="H16" s="336"/>
      <c r="I16" s="336"/>
      <c r="J16" s="336"/>
      <c r="K16" s="336"/>
      <c r="L16" s="336"/>
      <c r="N16" s="300"/>
    </row>
    <row r="17" spans="2:14" x14ac:dyDescent="0.3">
      <c r="B17" s="27" t="s">
        <v>463</v>
      </c>
      <c r="C17" s="30" t="s">
        <v>52</v>
      </c>
      <c r="D17" s="336"/>
      <c r="E17" s="336"/>
      <c r="F17" s="336"/>
      <c r="G17" s="336"/>
      <c r="H17" s="336"/>
      <c r="I17" s="336"/>
      <c r="J17" s="336"/>
      <c r="K17" s="336"/>
      <c r="L17" s="336"/>
      <c r="N17" s="300"/>
    </row>
    <row r="18" spans="2:14" x14ac:dyDescent="0.3">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3">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3">
      <c r="B20" s="148" t="s">
        <v>466</v>
      </c>
      <c r="C20" s="150" t="s">
        <v>55</v>
      </c>
      <c r="D20" s="192"/>
      <c r="E20" s="192"/>
      <c r="F20" s="192"/>
      <c r="G20" s="192"/>
      <c r="H20" s="192"/>
      <c r="I20" s="192"/>
      <c r="J20" s="192"/>
      <c r="K20" s="192"/>
      <c r="L20" s="192"/>
      <c r="N20" s="300"/>
    </row>
    <row r="21" spans="2:14" x14ac:dyDescent="0.3">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3">
      <c r="B22" s="27" t="s">
        <v>458</v>
      </c>
      <c r="C22" s="30" t="s">
        <v>45</v>
      </c>
      <c r="D22" s="336"/>
      <c r="E22" s="336"/>
      <c r="F22" s="336"/>
      <c r="G22" s="336"/>
      <c r="H22" s="336"/>
      <c r="I22" s="336"/>
      <c r="J22" s="336"/>
      <c r="K22" s="336"/>
      <c r="L22" s="336"/>
      <c r="N22" s="300"/>
    </row>
    <row r="23" spans="2:14" x14ac:dyDescent="0.3">
      <c r="B23" s="27" t="s">
        <v>459</v>
      </c>
      <c r="C23" s="30" t="s">
        <v>48</v>
      </c>
      <c r="D23" s="336"/>
      <c r="E23" s="336"/>
      <c r="F23" s="336"/>
      <c r="G23" s="336"/>
      <c r="H23" s="336"/>
      <c r="I23" s="336"/>
      <c r="J23" s="336"/>
      <c r="K23" s="336"/>
      <c r="L23" s="336"/>
      <c r="N23" s="300"/>
    </row>
    <row r="24" spans="2:14" x14ac:dyDescent="0.3">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3">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3">
      <c r="B26" s="27" t="s">
        <v>462</v>
      </c>
      <c r="C26" s="30" t="s">
        <v>51</v>
      </c>
      <c r="D26" s="336"/>
      <c r="E26" s="336"/>
      <c r="F26" s="336"/>
      <c r="G26" s="336"/>
      <c r="H26" s="336"/>
      <c r="I26" s="336"/>
      <c r="J26" s="336"/>
      <c r="K26" s="336"/>
      <c r="L26" s="336"/>
      <c r="N26" s="300"/>
    </row>
    <row r="27" spans="2:14" x14ac:dyDescent="0.3">
      <c r="B27" s="27" t="s">
        <v>463</v>
      </c>
      <c r="C27" s="30" t="s">
        <v>52</v>
      </c>
      <c r="D27" s="336"/>
      <c r="E27" s="336"/>
      <c r="F27" s="336"/>
      <c r="G27" s="336"/>
      <c r="H27" s="336"/>
      <c r="I27" s="336"/>
      <c r="J27" s="336"/>
      <c r="K27" s="336"/>
      <c r="L27" s="336"/>
      <c r="N27" s="300"/>
    </row>
    <row r="28" spans="2:14" x14ac:dyDescent="0.3">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3">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3">
      <c r="B30" s="148" t="s">
        <v>467</v>
      </c>
      <c r="C30" s="150" t="s">
        <v>39</v>
      </c>
      <c r="D30" s="192"/>
      <c r="E30" s="192"/>
      <c r="F30" s="192"/>
      <c r="G30" s="192"/>
      <c r="H30" s="192"/>
      <c r="I30" s="192"/>
      <c r="J30" s="192"/>
      <c r="K30" s="192"/>
      <c r="L30" s="192"/>
      <c r="N30" s="300"/>
    </row>
    <row r="31" spans="2:14" x14ac:dyDescent="0.3">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3">
      <c r="B32" s="27" t="s">
        <v>469</v>
      </c>
      <c r="C32" s="30" t="s">
        <v>45</v>
      </c>
      <c r="D32" s="336"/>
      <c r="E32" s="336"/>
      <c r="F32" s="336"/>
      <c r="G32" s="336"/>
      <c r="H32" s="336"/>
      <c r="I32" s="336"/>
      <c r="J32" s="336"/>
      <c r="K32" s="336"/>
      <c r="L32" s="336"/>
      <c r="N32" s="300"/>
    </row>
    <row r="33" spans="2:14" x14ac:dyDescent="0.3">
      <c r="B33" s="27" t="s">
        <v>470</v>
      </c>
      <c r="C33" s="30" t="s">
        <v>48</v>
      </c>
      <c r="D33" s="336"/>
      <c r="E33" s="336"/>
      <c r="F33" s="336"/>
      <c r="G33" s="336"/>
      <c r="H33" s="336"/>
      <c r="I33" s="336"/>
      <c r="J33" s="336"/>
      <c r="K33" s="336"/>
      <c r="L33" s="336"/>
      <c r="N33" s="300"/>
    </row>
    <row r="34" spans="2:14" x14ac:dyDescent="0.3">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3">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3">
      <c r="B36" s="27" t="s">
        <v>473</v>
      </c>
      <c r="C36" s="30" t="s">
        <v>51</v>
      </c>
      <c r="D36" s="336"/>
      <c r="E36" s="336"/>
      <c r="F36" s="336"/>
      <c r="G36" s="336"/>
      <c r="H36" s="336"/>
      <c r="I36" s="336"/>
      <c r="J36" s="336"/>
      <c r="K36" s="336"/>
      <c r="L36" s="336"/>
      <c r="N36" s="300"/>
    </row>
    <row r="37" spans="2:14" x14ac:dyDescent="0.3">
      <c r="B37" s="27" t="s">
        <v>474</v>
      </c>
      <c r="C37" s="30" t="s">
        <v>52</v>
      </c>
      <c r="D37" s="336"/>
      <c r="E37" s="336"/>
      <c r="F37" s="336"/>
      <c r="G37" s="336"/>
      <c r="H37" s="336"/>
      <c r="I37" s="336"/>
      <c r="J37" s="336"/>
      <c r="K37" s="336"/>
      <c r="L37" s="336"/>
      <c r="N37" s="300"/>
    </row>
    <row r="38" spans="2:14" x14ac:dyDescent="0.3">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3">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3">
      <c r="B40" s="148" t="s">
        <v>477</v>
      </c>
      <c r="C40" s="150" t="s">
        <v>56</v>
      </c>
      <c r="D40" s="192"/>
      <c r="E40" s="192"/>
      <c r="F40" s="192"/>
      <c r="G40" s="192"/>
      <c r="H40" s="192"/>
      <c r="I40" s="192"/>
      <c r="J40" s="192"/>
      <c r="K40" s="192"/>
      <c r="L40" s="192"/>
      <c r="N40" s="300"/>
    </row>
    <row r="41" spans="2:14" x14ac:dyDescent="0.3">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3">
      <c r="B42" s="27" t="s">
        <v>479</v>
      </c>
      <c r="C42" s="30" t="s">
        <v>45</v>
      </c>
      <c r="D42" s="336"/>
      <c r="E42" s="336"/>
      <c r="F42" s="336"/>
      <c r="G42" s="336"/>
      <c r="H42" s="336"/>
      <c r="I42" s="336"/>
      <c r="J42" s="336"/>
      <c r="K42" s="336"/>
      <c r="L42" s="336"/>
      <c r="N42" s="300"/>
    </row>
    <row r="43" spans="2:14" x14ac:dyDescent="0.3">
      <c r="B43" s="27" t="s">
        <v>480</v>
      </c>
      <c r="C43" s="30" t="s">
        <v>48</v>
      </c>
      <c r="D43" s="336"/>
      <c r="E43" s="336"/>
      <c r="F43" s="336"/>
      <c r="G43" s="336"/>
      <c r="H43" s="336"/>
      <c r="I43" s="336"/>
      <c r="J43" s="336"/>
      <c r="K43" s="336"/>
      <c r="L43" s="336"/>
      <c r="N43" s="300"/>
    </row>
    <row r="44" spans="2:14" x14ac:dyDescent="0.3">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3">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3">
      <c r="B46" s="27" t="s">
        <v>483</v>
      </c>
      <c r="C46" s="30" t="s">
        <v>51</v>
      </c>
      <c r="D46" s="336"/>
      <c r="E46" s="336"/>
      <c r="F46" s="336"/>
      <c r="G46" s="336"/>
      <c r="H46" s="336"/>
      <c r="I46" s="336"/>
      <c r="J46" s="336"/>
      <c r="K46" s="336"/>
      <c r="L46" s="336"/>
      <c r="N46" s="300"/>
    </row>
    <row r="47" spans="2:14" x14ac:dyDescent="0.3">
      <c r="B47" s="27" t="s">
        <v>484</v>
      </c>
      <c r="C47" s="30" t="s">
        <v>52</v>
      </c>
      <c r="D47" s="336"/>
      <c r="E47" s="336"/>
      <c r="F47" s="336"/>
      <c r="G47" s="336"/>
      <c r="H47" s="336"/>
      <c r="I47" s="336"/>
      <c r="J47" s="336"/>
      <c r="K47" s="336"/>
      <c r="L47" s="336"/>
      <c r="N47" s="300"/>
    </row>
    <row r="48" spans="2:14" x14ac:dyDescent="0.3">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3">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3">
      <c r="B50" s="148" t="s">
        <v>487</v>
      </c>
      <c r="C50" s="150" t="s">
        <v>57</v>
      </c>
      <c r="D50" s="192"/>
      <c r="E50" s="192"/>
      <c r="F50" s="192"/>
      <c r="G50" s="192"/>
      <c r="H50" s="192"/>
      <c r="I50" s="192"/>
      <c r="J50" s="192"/>
      <c r="K50" s="192"/>
      <c r="L50" s="192"/>
      <c r="M50" s="16"/>
      <c r="N50" s="300"/>
    </row>
    <row r="51" spans="2:14" x14ac:dyDescent="0.3">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3">
      <c r="B52" s="27" t="s">
        <v>489</v>
      </c>
      <c r="C52" s="30" t="s">
        <v>45</v>
      </c>
      <c r="D52" s="336"/>
      <c r="E52" s="336"/>
      <c r="F52" s="336"/>
      <c r="G52" s="336"/>
      <c r="H52" s="336"/>
      <c r="I52" s="336"/>
      <c r="J52" s="336"/>
      <c r="K52" s="336"/>
      <c r="L52" s="336"/>
      <c r="N52" s="300"/>
    </row>
    <row r="53" spans="2:14" x14ac:dyDescent="0.3">
      <c r="B53" s="27" t="s">
        <v>490</v>
      </c>
      <c r="C53" s="30" t="s">
        <v>48</v>
      </c>
      <c r="D53" s="336"/>
      <c r="E53" s="336"/>
      <c r="F53" s="336"/>
      <c r="G53" s="336"/>
      <c r="H53" s="336"/>
      <c r="I53" s="336"/>
      <c r="J53" s="336"/>
      <c r="K53" s="336"/>
      <c r="L53" s="336"/>
      <c r="N53" s="300"/>
    </row>
    <row r="54" spans="2:14" s="32" customFormat="1" x14ac:dyDescent="0.3">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3">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3">
      <c r="B56" s="27" t="s">
        <v>493</v>
      </c>
      <c r="C56" s="30" t="s">
        <v>51</v>
      </c>
      <c r="D56" s="336"/>
      <c r="E56" s="336"/>
      <c r="F56" s="336"/>
      <c r="G56" s="336"/>
      <c r="H56" s="336"/>
      <c r="I56" s="336"/>
      <c r="J56" s="336"/>
      <c r="K56" s="336"/>
      <c r="L56" s="336"/>
      <c r="M56" s="16"/>
      <c r="N56" s="300"/>
    </row>
    <row r="57" spans="2:14" x14ac:dyDescent="0.3">
      <c r="B57" s="27" t="s">
        <v>494</v>
      </c>
      <c r="C57" s="30" t="s">
        <v>52</v>
      </c>
      <c r="D57" s="336"/>
      <c r="E57" s="336"/>
      <c r="F57" s="336"/>
      <c r="G57" s="336"/>
      <c r="H57" s="336"/>
      <c r="I57" s="336"/>
      <c r="J57" s="336"/>
      <c r="K57" s="336"/>
      <c r="L57" s="336"/>
      <c r="M57" s="16"/>
      <c r="N57" s="300"/>
    </row>
    <row r="58" spans="2:14" x14ac:dyDescent="0.3">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4.4" thickBot="1" x14ac:dyDescent="0.35">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x14ac:dyDescent="0.3">
      <c r="B60" s="210" t="s">
        <v>497</v>
      </c>
      <c r="C60" s="151" t="s">
        <v>301</v>
      </c>
      <c r="D60" s="152"/>
      <c r="E60" s="152"/>
      <c r="F60" s="152"/>
      <c r="G60" s="152"/>
      <c r="H60" s="152"/>
      <c r="I60" s="152"/>
      <c r="J60" s="152"/>
      <c r="K60" s="152"/>
      <c r="L60" s="152"/>
      <c r="M60" s="16"/>
      <c r="N60" s="300"/>
    </row>
    <row r="61" spans="2:14" ht="13.35" customHeight="1" x14ac:dyDescent="0.3">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x14ac:dyDescent="0.3">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x14ac:dyDescent="0.3">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x14ac:dyDescent="0.3">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x14ac:dyDescent="0.3">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x14ac:dyDescent="0.3">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x14ac:dyDescent="0.3">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x14ac:dyDescent="0.3">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x14ac:dyDescent="0.35">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4.4" thickTop="1" x14ac:dyDescent="0.3"/>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4" priority="16" operator="lessThan">
      <formula>0</formula>
    </cfRule>
    <cfRule type="cellIs" dxfId="53" priority="17" operator="lessThan">
      <formula>0</formula>
    </cfRule>
  </conditionalFormatting>
  <conditionalFormatting sqref="N2">
    <cfRule type="expression" dxfId="52" priority="6">
      <formula>ISNUMBER(SEARCH("Klaida", N2))</formula>
    </cfRule>
  </conditionalFormatting>
  <conditionalFormatting sqref="N3">
    <cfRule type="expression" dxfId="51"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96" zoomScaleNormal="140" workbookViewId="0">
      <selection activeCell="H10" sqref="H10"/>
    </sheetView>
  </sheetViews>
  <sheetFormatPr defaultColWidth="8.6640625" defaultRowHeight="13.8"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x14ac:dyDescent="0.3">
      <c r="A1" s="133" t="s">
        <v>33</v>
      </c>
      <c r="B1" s="505" t="s">
        <v>303</v>
      </c>
      <c r="C1" s="505"/>
      <c r="D1" s="505"/>
      <c r="E1" s="505"/>
      <c r="F1" s="505"/>
      <c r="G1" s="505"/>
      <c r="H1" s="505"/>
      <c r="I1" s="505"/>
      <c r="J1" s="505"/>
      <c r="K1" s="505"/>
      <c r="L1" s="6"/>
      <c r="M1" s="299" t="s">
        <v>224</v>
      </c>
    </row>
    <row r="2" spans="1:13" ht="5.0999999999999996" customHeight="1" x14ac:dyDescent="0.3">
      <c r="M2" s="300"/>
    </row>
    <row r="3" spans="1:13" ht="22.8" x14ac:dyDescent="0.3">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4.4" thickBot="1" x14ac:dyDescent="0.35">
      <c r="A4" s="501"/>
      <c r="B4" s="501"/>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6" thickTop="1" x14ac:dyDescent="0.3">
      <c r="A5" s="153" t="s">
        <v>302</v>
      </c>
      <c r="B5" s="154" t="s">
        <v>23</v>
      </c>
      <c r="C5" s="155"/>
      <c r="D5" s="155"/>
      <c r="E5" s="155"/>
      <c r="F5" s="155"/>
      <c r="G5" s="155"/>
      <c r="H5" s="155"/>
      <c r="I5" s="155"/>
      <c r="J5" s="155"/>
      <c r="K5" s="155"/>
      <c r="L5" s="19"/>
      <c r="M5" s="300"/>
    </row>
    <row r="6" spans="1:13" s="20" customFormat="1" ht="12" x14ac:dyDescent="0.3">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866</v>
      </c>
    </row>
    <row r="7" spans="1:13" s="20" customFormat="1" ht="12" x14ac:dyDescent="0.3">
      <c r="A7" s="21" t="s">
        <v>508</v>
      </c>
      <c r="B7" s="337"/>
      <c r="C7" s="338"/>
      <c r="D7" s="329"/>
      <c r="E7" s="329"/>
      <c r="F7" s="329"/>
      <c r="G7" s="329"/>
      <c r="H7" s="329"/>
      <c r="I7" s="329"/>
      <c r="J7" s="329"/>
      <c r="K7" s="329"/>
      <c r="L7" s="19"/>
      <c r="M7" s="300"/>
    </row>
    <row r="8" spans="1:13" s="20" customFormat="1" ht="12" x14ac:dyDescent="0.3">
      <c r="A8" s="21" t="s">
        <v>509</v>
      </c>
      <c r="B8" s="337"/>
      <c r="C8" s="338"/>
      <c r="D8" s="329"/>
      <c r="E8" s="329"/>
      <c r="F8" s="329"/>
      <c r="G8" s="329"/>
      <c r="H8" s="329"/>
      <c r="I8" s="329"/>
      <c r="J8" s="329"/>
      <c r="K8" s="329"/>
      <c r="L8" s="19"/>
      <c r="M8" s="300"/>
    </row>
    <row r="9" spans="1:13" s="20" customFormat="1" ht="12" x14ac:dyDescent="0.3">
      <c r="A9" s="21" t="s">
        <v>510</v>
      </c>
      <c r="B9" s="337"/>
      <c r="C9" s="338"/>
      <c r="D9" s="329"/>
      <c r="E9" s="329"/>
      <c r="F9" s="329"/>
      <c r="G9" s="329"/>
      <c r="H9" s="329"/>
      <c r="I9" s="329"/>
      <c r="J9" s="329"/>
      <c r="K9" s="329"/>
      <c r="L9" s="19"/>
      <c r="M9" s="300"/>
    </row>
    <row r="10" spans="1:13" s="20" customFormat="1" ht="12" x14ac:dyDescent="0.3">
      <c r="A10" s="21" t="s">
        <v>511</v>
      </c>
      <c r="B10" s="337"/>
      <c r="C10" s="338"/>
      <c r="D10" s="329"/>
      <c r="E10" s="329"/>
      <c r="F10" s="329"/>
      <c r="G10" s="329"/>
      <c r="H10" s="329"/>
      <c r="I10" s="329"/>
      <c r="J10" s="329"/>
      <c r="K10" s="329"/>
      <c r="L10" s="19"/>
      <c r="M10" s="300"/>
    </row>
    <row r="11" spans="1:13" s="20" customFormat="1" ht="12" x14ac:dyDescent="0.3">
      <c r="A11" s="21" t="s">
        <v>512</v>
      </c>
      <c r="B11" s="337"/>
      <c r="C11" s="338"/>
      <c r="D11" s="329"/>
      <c r="E11" s="329"/>
      <c r="F11" s="329"/>
      <c r="G11" s="329"/>
      <c r="H11" s="329"/>
      <c r="I11" s="329"/>
      <c r="J11" s="329"/>
      <c r="K11" s="329"/>
      <c r="L11" s="19"/>
      <c r="M11" s="300"/>
    </row>
    <row r="12" spans="1:13" s="20" customFormat="1" ht="24" x14ac:dyDescent="0.3">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867</v>
      </c>
    </row>
    <row r="13" spans="1:13" s="20" customFormat="1" ht="24" x14ac:dyDescent="0.3">
      <c r="A13" s="21" t="s">
        <v>514</v>
      </c>
      <c r="B13" s="22" t="s">
        <v>26</v>
      </c>
      <c r="C13" s="339"/>
      <c r="D13" s="339"/>
      <c r="E13" s="339"/>
      <c r="F13" s="339"/>
      <c r="G13" s="339"/>
      <c r="H13" s="339"/>
      <c r="I13" s="339"/>
      <c r="J13" s="339"/>
      <c r="K13" s="339"/>
      <c r="L13" s="19"/>
      <c r="M13" s="267"/>
    </row>
    <row r="14" spans="1:13" s="20" customFormat="1" ht="12.6" thickBot="1" x14ac:dyDescent="0.35">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6" thickTop="1" x14ac:dyDescent="0.3">
      <c r="A15" s="153" t="s">
        <v>516</v>
      </c>
      <c r="B15" s="156" t="s">
        <v>28</v>
      </c>
      <c r="C15" s="157"/>
      <c r="D15" s="157"/>
      <c r="E15" s="157"/>
      <c r="F15" s="157"/>
      <c r="G15" s="157"/>
      <c r="H15" s="157"/>
      <c r="I15" s="157"/>
      <c r="J15" s="157"/>
      <c r="K15" s="157"/>
      <c r="L15" s="19"/>
      <c r="M15" s="300"/>
    </row>
    <row r="16" spans="1:13" s="20" customFormat="1" ht="12" x14ac:dyDescent="0.3">
      <c r="A16" s="21" t="s">
        <v>517</v>
      </c>
      <c r="B16" s="22" t="s">
        <v>24</v>
      </c>
      <c r="C16" s="329"/>
      <c r="D16" s="329"/>
      <c r="E16" s="329"/>
      <c r="F16" s="329"/>
      <c r="G16" s="329"/>
      <c r="H16" s="329"/>
      <c r="I16" s="329"/>
      <c r="J16" s="329"/>
      <c r="K16" s="329"/>
      <c r="L16" s="19"/>
      <c r="M16" s="267" t="s">
        <v>333</v>
      </c>
    </row>
    <row r="17" spans="1:26" s="20" customFormat="1" ht="12" x14ac:dyDescent="0.3">
      <c r="A17" s="21" t="s">
        <v>518</v>
      </c>
      <c r="B17" s="337"/>
      <c r="C17" s="329"/>
      <c r="D17" s="329"/>
      <c r="E17" s="329"/>
      <c r="F17" s="329"/>
      <c r="G17" s="329"/>
      <c r="H17" s="329"/>
      <c r="I17" s="329"/>
      <c r="J17" s="329"/>
      <c r="K17" s="329"/>
      <c r="L17" s="19"/>
      <c r="M17" s="300"/>
    </row>
    <row r="18" spans="1:26" s="20" customFormat="1" ht="12" x14ac:dyDescent="0.3">
      <c r="A18" s="21" t="s">
        <v>519</v>
      </c>
      <c r="B18" s="337"/>
      <c r="C18" s="329"/>
      <c r="D18" s="329"/>
      <c r="E18" s="329"/>
      <c r="F18" s="329"/>
      <c r="G18" s="329"/>
      <c r="H18" s="329"/>
      <c r="I18" s="329"/>
      <c r="J18" s="329"/>
      <c r="K18" s="329"/>
      <c r="L18" s="19"/>
      <c r="M18" s="300"/>
    </row>
    <row r="19" spans="1:26" s="20" customFormat="1" ht="12" x14ac:dyDescent="0.3">
      <c r="A19" s="21" t="s">
        <v>520</v>
      </c>
      <c r="B19" s="337"/>
      <c r="C19" s="329"/>
      <c r="D19" s="329"/>
      <c r="E19" s="329"/>
      <c r="F19" s="329"/>
      <c r="G19" s="329"/>
      <c r="H19" s="329"/>
      <c r="I19" s="329"/>
      <c r="J19" s="329"/>
      <c r="K19" s="329"/>
      <c r="L19" s="19"/>
      <c r="M19" s="300"/>
    </row>
    <row r="20" spans="1:26" s="20" customFormat="1" ht="12" x14ac:dyDescent="0.3">
      <c r="A20" s="21" t="s">
        <v>521</v>
      </c>
      <c r="B20" s="337"/>
      <c r="C20" s="340"/>
      <c r="D20" s="340"/>
      <c r="E20" s="340"/>
      <c r="F20" s="340"/>
      <c r="G20" s="340"/>
      <c r="H20" s="340"/>
      <c r="I20" s="340"/>
      <c r="J20" s="340"/>
      <c r="K20" s="340"/>
      <c r="L20" s="19"/>
      <c r="M20" s="300"/>
    </row>
    <row r="21" spans="1:26" s="20" customFormat="1" ht="12.6" thickBot="1" x14ac:dyDescent="0.35">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x14ac:dyDescent="0.3">
      <c r="A22" s="153" t="s">
        <v>523</v>
      </c>
      <c r="B22" s="156" t="s">
        <v>30</v>
      </c>
      <c r="C22" s="157"/>
      <c r="D22" s="157"/>
      <c r="E22" s="157"/>
      <c r="F22" s="157"/>
      <c r="G22" s="157"/>
      <c r="H22" s="157"/>
      <c r="I22" s="157"/>
      <c r="J22" s="157"/>
      <c r="K22" s="157"/>
      <c r="L22" s="19"/>
      <c r="M22" s="300"/>
    </row>
    <row r="23" spans="1:26" s="20" customFormat="1" ht="24" x14ac:dyDescent="0.3">
      <c r="A23" s="21" t="s">
        <v>524</v>
      </c>
      <c r="B23" s="22" t="s">
        <v>31</v>
      </c>
      <c r="C23" s="329"/>
      <c r="D23" s="329"/>
      <c r="E23" s="329"/>
      <c r="F23" s="329"/>
      <c r="G23" s="329"/>
      <c r="H23" s="329"/>
      <c r="I23" s="329"/>
      <c r="J23" s="329"/>
      <c r="K23" s="329"/>
      <c r="L23" s="19"/>
      <c r="M23" s="300"/>
    </row>
    <row r="24" spans="1:26" s="20" customFormat="1" ht="12" x14ac:dyDescent="0.3">
      <c r="A24" s="21" t="s">
        <v>525</v>
      </c>
      <c r="B24" s="22" t="s">
        <v>24</v>
      </c>
      <c r="C24" s="329"/>
      <c r="D24" s="329"/>
      <c r="E24" s="329"/>
      <c r="F24" s="329"/>
      <c r="G24" s="329"/>
      <c r="H24" s="329"/>
      <c r="I24" s="329"/>
      <c r="J24" s="329"/>
      <c r="K24" s="329"/>
      <c r="L24" s="19"/>
      <c r="M24" s="267" t="s">
        <v>334</v>
      </c>
    </row>
    <row r="25" spans="1:26" s="20" customFormat="1" ht="12" x14ac:dyDescent="0.3">
      <c r="A25" s="21" t="s">
        <v>526</v>
      </c>
      <c r="B25" s="337"/>
      <c r="C25" s="329"/>
      <c r="D25" s="329"/>
      <c r="E25" s="329"/>
      <c r="F25" s="329"/>
      <c r="G25" s="329"/>
      <c r="H25" s="329"/>
      <c r="I25" s="329"/>
      <c r="J25" s="329"/>
      <c r="K25" s="329"/>
      <c r="L25" s="19"/>
      <c r="M25" s="300"/>
      <c r="Z25" s="23"/>
    </row>
    <row r="26" spans="1:26" s="20" customFormat="1" ht="12" x14ac:dyDescent="0.3">
      <c r="A26" s="21" t="s">
        <v>527</v>
      </c>
      <c r="B26" s="337"/>
      <c r="C26" s="329"/>
      <c r="D26" s="329"/>
      <c r="E26" s="329"/>
      <c r="F26" s="329"/>
      <c r="G26" s="329"/>
      <c r="H26" s="329"/>
      <c r="I26" s="329"/>
      <c r="J26" s="329"/>
      <c r="K26" s="329"/>
      <c r="L26" s="19"/>
      <c r="M26" s="300"/>
    </row>
    <row r="27" spans="1:26" s="20" customFormat="1" ht="12" x14ac:dyDescent="0.3">
      <c r="A27" s="21" t="s">
        <v>528</v>
      </c>
      <c r="B27" s="337"/>
      <c r="C27" s="329"/>
      <c r="D27" s="329"/>
      <c r="E27" s="329"/>
      <c r="F27" s="329"/>
      <c r="G27" s="329"/>
      <c r="H27" s="329"/>
      <c r="I27" s="329"/>
      <c r="J27" s="329"/>
      <c r="K27" s="329"/>
      <c r="L27" s="19"/>
      <c r="M27" s="300"/>
    </row>
    <row r="28" spans="1:26" s="20" customFormat="1" ht="12" x14ac:dyDescent="0.3">
      <c r="A28" s="21" t="s">
        <v>529</v>
      </c>
      <c r="B28" s="337"/>
      <c r="C28" s="329"/>
      <c r="D28" s="329"/>
      <c r="E28" s="329"/>
      <c r="F28" s="329"/>
      <c r="G28" s="329"/>
      <c r="H28" s="329"/>
      <c r="I28" s="329"/>
      <c r="J28" s="329"/>
      <c r="K28" s="329"/>
      <c r="L28" s="19"/>
      <c r="M28" s="300"/>
    </row>
    <row r="29" spans="1:26" s="20" customFormat="1" ht="24.6" customHeight="1" thickBot="1" x14ac:dyDescent="0.35">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4" thickTop="1" x14ac:dyDescent="0.3">
      <c r="A30" s="153" t="s">
        <v>822</v>
      </c>
      <c r="B30" s="156" t="s">
        <v>827</v>
      </c>
      <c r="C30" s="157"/>
      <c r="D30" s="157"/>
      <c r="E30" s="157"/>
      <c r="F30" s="157"/>
      <c r="G30" s="157"/>
      <c r="H30" s="157"/>
      <c r="I30" s="157"/>
      <c r="J30" s="157"/>
      <c r="K30" s="157"/>
      <c r="M30" s="300"/>
    </row>
    <row r="31" spans="1:26" x14ac:dyDescent="0.3">
      <c r="A31" s="21" t="s">
        <v>823</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3">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3">
      <c r="A33" s="20"/>
      <c r="B33" s="20"/>
      <c r="C33" s="20"/>
      <c r="D33" s="20"/>
      <c r="E33" s="20"/>
      <c r="F33" s="20"/>
      <c r="G33" s="20"/>
      <c r="H33" s="20"/>
      <c r="I33" s="20"/>
      <c r="J33" s="20"/>
      <c r="K33" s="20"/>
    </row>
    <row r="34" spans="1:11" x14ac:dyDescent="0.3">
      <c r="C34" s="264"/>
    </row>
    <row r="35" spans="1:11" x14ac:dyDescent="0.3">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7" priority="9" operator="lessThan">
      <formula>0</formula>
    </cfRule>
  </conditionalFormatting>
  <conditionalFormatting sqref="C13:K13">
    <cfRule type="expression" dxfId="46"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 zoomScale="130" zoomScaleNormal="130" workbookViewId="0">
      <selection activeCell="N30" sqref="N30"/>
    </sheetView>
  </sheetViews>
  <sheetFormatPr defaultColWidth="8.6640625" defaultRowHeight="13.8" x14ac:dyDescent="0.3"/>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3" t="s">
        <v>35</v>
      </c>
      <c r="C1" s="532" t="s">
        <v>310</v>
      </c>
      <c r="D1" s="532"/>
      <c r="E1" s="532"/>
      <c r="F1" s="532"/>
      <c r="G1" s="532"/>
      <c r="H1" s="532"/>
      <c r="I1" s="532"/>
      <c r="J1" s="532"/>
      <c r="K1" s="532"/>
      <c r="L1" s="532"/>
      <c r="M1" s="532"/>
      <c r="N1" s="532"/>
      <c r="O1" s="532"/>
      <c r="P1" s="532"/>
      <c r="R1" s="305" t="s">
        <v>224</v>
      </c>
    </row>
    <row r="2" spans="1:18" s="3" customFormat="1" ht="12" customHeight="1" x14ac:dyDescent="0.3">
      <c r="R2" s="300"/>
    </row>
    <row r="3" spans="1:18" s="3" customFormat="1" x14ac:dyDescent="0.3">
      <c r="B3" s="221" t="s">
        <v>798</v>
      </c>
      <c r="C3" s="222" t="s">
        <v>309</v>
      </c>
      <c r="D3" s="222"/>
      <c r="E3" s="222"/>
      <c r="F3" s="222"/>
      <c r="G3" s="222"/>
      <c r="H3" s="222"/>
      <c r="I3" s="222"/>
      <c r="J3" s="223"/>
      <c r="K3" s="223"/>
      <c r="L3" s="223"/>
      <c r="M3" s="223"/>
      <c r="N3" s="223"/>
      <c r="O3" s="223"/>
      <c r="P3" s="224"/>
      <c r="R3" s="267" t="s">
        <v>872</v>
      </c>
    </row>
    <row r="4" spans="1:18" s="3" customFormat="1" x14ac:dyDescent="0.3">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4.4" thickBot="1" x14ac:dyDescent="0.35">
      <c r="A5" s="226"/>
      <c r="B5" s="534"/>
      <c r="C5" s="536"/>
      <c r="D5" s="536"/>
      <c r="E5" s="542"/>
      <c r="F5" s="543"/>
      <c r="G5" s="543"/>
      <c r="H5" s="543"/>
      <c r="I5" s="543"/>
      <c r="J5" s="543"/>
      <c r="K5" s="544"/>
      <c r="L5" s="536"/>
      <c r="M5" s="538"/>
      <c r="N5" s="538"/>
      <c r="O5" s="538"/>
      <c r="P5" s="371">
        <f>DATE(D15,12,31)</f>
        <v>693962</v>
      </c>
      <c r="R5" s="300"/>
    </row>
    <row r="6" spans="1:18" s="3" customFormat="1" ht="14.4" thickTop="1" x14ac:dyDescent="0.3">
      <c r="B6" s="38" t="s">
        <v>304</v>
      </c>
      <c r="C6" s="524"/>
      <c r="D6" s="524"/>
      <c r="E6" s="529"/>
      <c r="F6" s="530"/>
      <c r="G6" s="530"/>
      <c r="H6" s="530"/>
      <c r="I6" s="530"/>
      <c r="J6" s="530"/>
      <c r="K6" s="531"/>
      <c r="L6" s="341"/>
      <c r="M6" s="341"/>
      <c r="N6" s="342"/>
      <c r="O6" s="343"/>
      <c r="P6" s="342"/>
      <c r="R6" s="300"/>
    </row>
    <row r="7" spans="1:18" s="3" customFormat="1" x14ac:dyDescent="0.3">
      <c r="B7" s="39" t="s">
        <v>305</v>
      </c>
      <c r="C7" s="525"/>
      <c r="D7" s="525"/>
      <c r="E7" s="526"/>
      <c r="F7" s="527"/>
      <c r="G7" s="527"/>
      <c r="H7" s="527"/>
      <c r="I7" s="527"/>
      <c r="J7" s="527"/>
      <c r="K7" s="528"/>
      <c r="L7" s="344"/>
      <c r="M7" s="344"/>
      <c r="N7" s="345"/>
      <c r="O7" s="332"/>
      <c r="P7" s="346"/>
      <c r="R7" s="300"/>
    </row>
    <row r="8" spans="1:18" s="3" customFormat="1" x14ac:dyDescent="0.3">
      <c r="B8" s="39" t="s">
        <v>306</v>
      </c>
      <c r="C8" s="525"/>
      <c r="D8" s="525"/>
      <c r="E8" s="526"/>
      <c r="F8" s="527"/>
      <c r="G8" s="527"/>
      <c r="H8" s="527"/>
      <c r="I8" s="527"/>
      <c r="J8" s="527"/>
      <c r="K8" s="528"/>
      <c r="L8" s="344"/>
      <c r="M8" s="344"/>
      <c r="N8" s="345"/>
      <c r="O8" s="332"/>
      <c r="P8" s="346"/>
      <c r="R8" s="300"/>
    </row>
    <row r="9" spans="1:18" s="3" customFormat="1" x14ac:dyDescent="0.3">
      <c r="B9" s="39" t="s">
        <v>307</v>
      </c>
      <c r="C9" s="525"/>
      <c r="D9" s="525"/>
      <c r="E9" s="526"/>
      <c r="F9" s="527"/>
      <c r="G9" s="527"/>
      <c r="H9" s="527"/>
      <c r="I9" s="527"/>
      <c r="J9" s="527"/>
      <c r="K9" s="528"/>
      <c r="L9" s="344"/>
      <c r="M9" s="344"/>
      <c r="N9" s="345"/>
      <c r="O9" s="332"/>
      <c r="P9" s="346"/>
      <c r="R9" s="300"/>
    </row>
    <row r="10" spans="1:18" s="3" customFormat="1" ht="15" customHeight="1" thickBot="1" x14ac:dyDescent="0.35">
      <c r="A10" s="106"/>
      <c r="B10" s="105" t="s">
        <v>308</v>
      </c>
      <c r="C10" s="511"/>
      <c r="D10" s="511"/>
      <c r="E10" s="512"/>
      <c r="F10" s="513"/>
      <c r="G10" s="513"/>
      <c r="H10" s="513"/>
      <c r="I10" s="513"/>
      <c r="J10" s="513"/>
      <c r="K10" s="514"/>
      <c r="L10" s="347"/>
      <c r="M10" s="347"/>
      <c r="N10" s="348"/>
      <c r="O10" s="349"/>
      <c r="P10" s="350"/>
      <c r="R10" s="300"/>
    </row>
    <row r="11" spans="1:18" s="3" customFormat="1" ht="15.6" customHeight="1" thickTop="1" thickBot="1" x14ac:dyDescent="0.35">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4.4" thickTop="1" x14ac:dyDescent="0.3">
      <c r="R12" s="300"/>
    </row>
    <row r="13" spans="1:18" s="7" customFormat="1" x14ac:dyDescent="0.3">
      <c r="A13" s="113"/>
      <c r="B13" s="412" t="s">
        <v>799</v>
      </c>
      <c r="C13" s="521" t="s">
        <v>311</v>
      </c>
      <c r="D13" s="522"/>
      <c r="E13" s="522"/>
      <c r="F13" s="522"/>
      <c r="G13" s="522"/>
      <c r="H13" s="522"/>
      <c r="I13" s="522"/>
      <c r="J13" s="522"/>
      <c r="K13" s="522"/>
      <c r="L13" s="523"/>
      <c r="N13" s="267" t="s">
        <v>324</v>
      </c>
    </row>
    <row r="14" spans="1:18" ht="22.8" x14ac:dyDescent="0.3">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4.4" thickBot="1" x14ac:dyDescent="0.35">
      <c r="A15" s="218"/>
      <c r="B15" s="517"/>
      <c r="C15" s="517"/>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4.4" thickTop="1" x14ac:dyDescent="0.3">
      <c r="B16" s="21" t="s">
        <v>789</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x14ac:dyDescent="0.3">
      <c r="B17" s="21" t="s">
        <v>790</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871</v>
      </c>
      <c r="O17" s="518"/>
      <c r="P17" s="518"/>
    </row>
    <row r="18" spans="1:18" ht="21.75" customHeight="1" x14ac:dyDescent="0.3">
      <c r="B18" s="21" t="s">
        <v>791</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870</v>
      </c>
      <c r="O18" s="519"/>
      <c r="P18" s="519"/>
    </row>
    <row r="19" spans="1:18" x14ac:dyDescent="0.3">
      <c r="B19" s="21" t="s">
        <v>792</v>
      </c>
      <c r="C19" s="21" t="s">
        <v>312</v>
      </c>
      <c r="D19" s="351"/>
      <c r="E19" s="351"/>
      <c r="F19" s="351"/>
      <c r="G19" s="351"/>
      <c r="H19" s="351"/>
      <c r="I19" s="351"/>
      <c r="J19" s="351"/>
      <c r="K19" s="351"/>
      <c r="L19" s="351"/>
      <c r="N19" s="300"/>
    </row>
    <row r="20" spans="1:18" x14ac:dyDescent="0.3">
      <c r="B20" s="21" t="s">
        <v>793</v>
      </c>
      <c r="C20" s="21" t="s">
        <v>80</v>
      </c>
      <c r="D20" s="351"/>
      <c r="E20" s="351"/>
      <c r="F20" s="351"/>
      <c r="G20" s="351"/>
      <c r="H20" s="351"/>
      <c r="I20" s="351"/>
      <c r="J20" s="351"/>
      <c r="K20" s="351"/>
      <c r="L20" s="351"/>
      <c r="N20" s="300"/>
    </row>
    <row r="21" spans="1:18" x14ac:dyDescent="0.3">
      <c r="B21" s="21" t="s">
        <v>794</v>
      </c>
      <c r="C21" s="21" t="s">
        <v>313</v>
      </c>
      <c r="D21" s="351"/>
      <c r="E21" s="351"/>
      <c r="F21" s="351"/>
      <c r="G21" s="351"/>
      <c r="H21" s="351"/>
      <c r="I21" s="351"/>
      <c r="J21" s="351"/>
      <c r="K21" s="351"/>
      <c r="L21" s="351"/>
      <c r="N21" s="300"/>
    </row>
    <row r="22" spans="1:18" ht="14.4" thickBot="1" x14ac:dyDescent="0.35">
      <c r="A22" s="109"/>
      <c r="B22" s="21" t="s">
        <v>788</v>
      </c>
      <c r="C22" s="21" t="s">
        <v>81</v>
      </c>
      <c r="D22" s="351"/>
      <c r="E22" s="351"/>
      <c r="F22" s="351"/>
      <c r="G22" s="351"/>
      <c r="H22" s="351"/>
      <c r="I22" s="351"/>
      <c r="J22" s="351"/>
      <c r="K22" s="351"/>
      <c r="L22" s="351"/>
      <c r="N22" s="300"/>
    </row>
    <row r="23" spans="1:18" ht="15" thickTop="1" thickBot="1" x14ac:dyDescent="0.35">
      <c r="A23" s="109"/>
      <c r="B23" s="21" t="s">
        <v>787</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x14ac:dyDescent="0.35">
      <c r="B24" s="21" t="s">
        <v>785</v>
      </c>
      <c r="C24" s="415" t="s">
        <v>795</v>
      </c>
      <c r="D24" s="351"/>
      <c r="E24" s="351"/>
      <c r="F24" s="351"/>
      <c r="G24" s="351"/>
      <c r="H24" s="351"/>
      <c r="I24" s="351"/>
      <c r="J24" s="351"/>
      <c r="K24" s="351"/>
      <c r="L24" s="351"/>
      <c r="N24" s="508" t="s">
        <v>869</v>
      </c>
      <c r="O24" s="508"/>
      <c r="P24" s="508"/>
    </row>
    <row r="25" spans="1:18" ht="14.4" thickTop="1" x14ac:dyDescent="0.3">
      <c r="A25" s="112"/>
      <c r="B25" s="21" t="s">
        <v>786</v>
      </c>
      <c r="C25" s="21" t="s">
        <v>83</v>
      </c>
      <c r="D25" s="351"/>
      <c r="E25" s="351"/>
      <c r="F25" s="351"/>
      <c r="G25" s="351"/>
      <c r="H25" s="351"/>
      <c r="I25" s="351"/>
      <c r="J25" s="351"/>
      <c r="K25" s="351"/>
      <c r="L25" s="351"/>
      <c r="N25" s="300"/>
    </row>
    <row r="26" spans="1:18" x14ac:dyDescent="0.3">
      <c r="R26" s="300"/>
    </row>
    <row r="27" spans="1:18" s="7" customFormat="1" ht="15" customHeight="1" x14ac:dyDescent="0.3">
      <c r="A27" s="113"/>
      <c r="B27" s="161" t="s">
        <v>800</v>
      </c>
      <c r="C27" s="158" t="s">
        <v>329</v>
      </c>
      <c r="D27" s="158"/>
      <c r="E27" s="158"/>
      <c r="F27" s="158"/>
      <c r="G27" s="158"/>
      <c r="H27" s="158"/>
      <c r="I27" s="158"/>
      <c r="J27" s="162"/>
      <c r="K27" s="162"/>
      <c r="L27" s="162"/>
      <c r="N27" s="267" t="s">
        <v>325</v>
      </c>
    </row>
    <row r="28" spans="1:18" ht="22.8" x14ac:dyDescent="0.3">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4.4" thickBot="1" x14ac:dyDescent="0.35">
      <c r="A29" s="109"/>
      <c r="B29" s="510"/>
      <c r="C29" s="510"/>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6" thickTop="1" x14ac:dyDescent="0.3">
      <c r="B30" s="219" t="s">
        <v>781</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3">
      <c r="B31" s="27" t="s">
        <v>782</v>
      </c>
      <c r="C31" s="41" t="s">
        <v>722</v>
      </c>
      <c r="D31" s="351"/>
      <c r="E31" s="351"/>
      <c r="F31" s="351"/>
      <c r="G31" s="351"/>
      <c r="H31" s="351"/>
      <c r="I31" s="351"/>
      <c r="J31" s="351"/>
      <c r="K31" s="351"/>
      <c r="L31" s="351"/>
      <c r="N31" s="300"/>
    </row>
    <row r="32" spans="1:18" ht="14.4" thickBot="1" x14ac:dyDescent="0.35">
      <c r="A32" s="109"/>
      <c r="B32" s="114" t="s">
        <v>783</v>
      </c>
      <c r="C32" s="110" t="s">
        <v>85</v>
      </c>
      <c r="D32" s="352"/>
      <c r="E32" s="352"/>
      <c r="F32" s="352"/>
      <c r="G32" s="352"/>
      <c r="H32" s="352"/>
      <c r="I32" s="352"/>
      <c r="J32" s="352"/>
      <c r="K32" s="352"/>
      <c r="L32" s="352"/>
      <c r="N32" s="300"/>
    </row>
    <row r="33" spans="1:17" ht="25.2" thickTop="1" thickBot="1" x14ac:dyDescent="0.35">
      <c r="A33" s="109"/>
      <c r="B33" s="115" t="s">
        <v>784</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5">
      <c r="B34" s="120" t="s">
        <v>779</v>
      </c>
      <c r="C34" s="265" t="s">
        <v>796</v>
      </c>
      <c r="D34" s="353"/>
      <c r="E34" s="353"/>
      <c r="F34" s="353"/>
      <c r="G34" s="353"/>
      <c r="H34" s="353"/>
      <c r="I34" s="353"/>
      <c r="J34" s="353"/>
      <c r="K34" s="353"/>
      <c r="L34" s="353"/>
      <c r="N34" s="508" t="s">
        <v>868</v>
      </c>
      <c r="O34" s="508"/>
      <c r="P34" s="508"/>
      <c r="Q34" s="508"/>
    </row>
    <row r="35" spans="1:17" ht="14.25" customHeight="1" thickTop="1" x14ac:dyDescent="0.3">
      <c r="A35" s="112"/>
      <c r="B35" s="116" t="s">
        <v>780</v>
      </c>
      <c r="C35" s="208" t="s">
        <v>87</v>
      </c>
      <c r="D35" s="354"/>
      <c r="E35" s="354"/>
      <c r="F35" s="354"/>
      <c r="G35" s="354"/>
      <c r="H35" s="354"/>
      <c r="I35" s="354"/>
      <c r="J35" s="354"/>
      <c r="K35" s="354"/>
      <c r="L35" s="354"/>
      <c r="N35" s="300"/>
    </row>
    <row r="37" spans="1:17" x14ac:dyDescent="0.3">
      <c r="D37" s="251"/>
      <c r="E37" s="251"/>
      <c r="F37" s="251"/>
      <c r="G37" s="251"/>
      <c r="H37" s="251"/>
      <c r="I37" s="251"/>
    </row>
    <row r="38" spans="1:17" x14ac:dyDescent="0.3">
      <c r="D38" s="251"/>
    </row>
    <row r="41" spans="1:17" x14ac:dyDescent="0.3">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87" zoomScaleNormal="130" workbookViewId="0">
      <pane xSplit="2" ySplit="6" topLeftCell="D7" activePane="bottomRight" state="frozen"/>
      <selection activeCell="B14" sqref="B14:L14"/>
      <selection pane="topRight" activeCell="B14" sqref="B14:L14"/>
      <selection pane="bottomLeft" activeCell="B14" sqref="B14:L14"/>
      <selection pane="bottomRight" activeCell="K29" sqref="K29"/>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x14ac:dyDescent="0.3">
      <c r="B3" s="134" t="s">
        <v>319</v>
      </c>
      <c r="C3" s="163" t="s">
        <v>649</v>
      </c>
      <c r="D3" s="134"/>
      <c r="E3" s="134"/>
      <c r="F3" s="134"/>
      <c r="G3" s="134"/>
      <c r="H3" s="134"/>
      <c r="I3" s="134"/>
      <c r="J3" s="134"/>
      <c r="K3" s="134"/>
      <c r="L3" s="134"/>
      <c r="M3" s="44"/>
      <c r="N3" s="309"/>
    </row>
    <row r="4" spans="2:14" x14ac:dyDescent="0.3">
      <c r="N4" s="309"/>
    </row>
    <row r="5" spans="2:14" ht="22.8" x14ac:dyDescent="0.3">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4.4" thickBot="1" x14ac:dyDescent="0.35">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164"/>
      <c r="C7" s="165" t="s">
        <v>91</v>
      </c>
      <c r="D7" s="166"/>
      <c r="E7" s="167"/>
      <c r="F7" s="167"/>
      <c r="G7" s="167"/>
      <c r="H7" s="167"/>
      <c r="I7" s="167"/>
      <c r="J7" s="167"/>
      <c r="K7" s="167"/>
      <c r="L7" s="167"/>
      <c r="N7" s="309"/>
    </row>
    <row r="8" spans="2:14" x14ac:dyDescent="0.3">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3">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3">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3">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3">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3">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3">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3">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3">
      <c r="B16" s="48" t="s">
        <v>577</v>
      </c>
      <c r="C16" s="209" t="s">
        <v>612</v>
      </c>
      <c r="D16" s="107"/>
      <c r="E16" s="107"/>
      <c r="F16" s="107"/>
      <c r="G16" s="107"/>
      <c r="H16" s="107"/>
      <c r="I16" s="107"/>
      <c r="J16" s="107"/>
      <c r="K16" s="107"/>
      <c r="L16" s="107"/>
      <c r="N16" s="309" t="s">
        <v>873</v>
      </c>
    </row>
    <row r="17" spans="2:15" x14ac:dyDescent="0.3">
      <c r="B17" s="48" t="s">
        <v>578</v>
      </c>
      <c r="C17" s="18" t="s">
        <v>646</v>
      </c>
      <c r="D17" s="107"/>
      <c r="E17" s="107"/>
      <c r="F17" s="107"/>
      <c r="G17" s="107"/>
      <c r="H17" s="107"/>
      <c r="I17" s="107"/>
      <c r="J17" s="107"/>
      <c r="K17" s="107"/>
      <c r="L17" s="107"/>
      <c r="N17" s="309" t="s">
        <v>874</v>
      </c>
    </row>
    <row r="18" spans="2:15" x14ac:dyDescent="0.3">
      <c r="B18" s="48" t="s">
        <v>437</v>
      </c>
      <c r="C18" s="18" t="s">
        <v>97</v>
      </c>
      <c r="D18" s="346"/>
      <c r="E18" s="346"/>
      <c r="F18" s="346"/>
      <c r="G18" s="346"/>
      <c r="H18" s="346"/>
      <c r="I18" s="346"/>
      <c r="J18" s="346"/>
      <c r="K18" s="346"/>
      <c r="L18" s="346"/>
      <c r="N18" s="309" t="s">
        <v>829</v>
      </c>
    </row>
    <row r="19" spans="2:15" x14ac:dyDescent="0.3">
      <c r="B19" s="48" t="s">
        <v>438</v>
      </c>
      <c r="C19" s="18" t="s">
        <v>99</v>
      </c>
      <c r="D19" s="346"/>
      <c r="E19" s="346"/>
      <c r="F19" s="346"/>
      <c r="G19" s="346"/>
      <c r="H19" s="346"/>
      <c r="I19" s="346"/>
      <c r="J19" s="346"/>
      <c r="K19" s="346"/>
      <c r="L19" s="346"/>
      <c r="N19" s="309" t="s">
        <v>805</v>
      </c>
    </row>
    <row r="20" spans="2:15" x14ac:dyDescent="0.3">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3">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3">
      <c r="B22" s="48" t="s">
        <v>556</v>
      </c>
      <c r="C22" s="18" t="s">
        <v>613</v>
      </c>
      <c r="D22" s="346"/>
      <c r="E22" s="346"/>
      <c r="F22" s="346"/>
      <c r="G22" s="346"/>
      <c r="H22" s="346"/>
      <c r="I22" s="346"/>
      <c r="J22" s="346"/>
      <c r="K22" s="346"/>
      <c r="L22" s="346"/>
      <c r="N22" s="309"/>
    </row>
    <row r="23" spans="2:15" x14ac:dyDescent="0.3">
      <c r="B23" s="48" t="s">
        <v>557</v>
      </c>
      <c r="C23" s="18" t="s">
        <v>614</v>
      </c>
      <c r="D23" s="346"/>
      <c r="E23" s="346"/>
      <c r="F23" s="346"/>
      <c r="G23" s="346"/>
      <c r="H23" s="346"/>
      <c r="I23" s="346"/>
      <c r="J23" s="346"/>
      <c r="K23" s="346"/>
      <c r="L23" s="346"/>
      <c r="N23" s="309"/>
    </row>
    <row r="24" spans="2:15" x14ac:dyDescent="0.3">
      <c r="B24" s="48" t="s">
        <v>558</v>
      </c>
      <c r="C24" s="18" t="s">
        <v>615</v>
      </c>
      <c r="D24" s="346"/>
      <c r="E24" s="346"/>
      <c r="F24" s="346"/>
      <c r="G24" s="346"/>
      <c r="H24" s="346"/>
      <c r="I24" s="346"/>
      <c r="J24" s="346"/>
      <c r="K24" s="346"/>
      <c r="L24" s="346"/>
      <c r="M24" s="46"/>
      <c r="N24" s="310"/>
    </row>
    <row r="25" spans="2:15" x14ac:dyDescent="0.3">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3">
      <c r="B26" s="48" t="s">
        <v>560</v>
      </c>
      <c r="C26" s="18" t="s">
        <v>104</v>
      </c>
      <c r="D26" s="351"/>
      <c r="E26" s="346"/>
      <c r="F26" s="346"/>
      <c r="G26" s="346"/>
      <c r="H26" s="346"/>
      <c r="I26" s="346"/>
      <c r="J26" s="346"/>
      <c r="K26" s="346"/>
      <c r="L26" s="346"/>
      <c r="N26" s="309"/>
      <c r="O26" s="108"/>
    </row>
    <row r="27" spans="2:15" x14ac:dyDescent="0.3">
      <c r="B27" s="48" t="s">
        <v>561</v>
      </c>
      <c r="C27" s="18" t="s">
        <v>105</v>
      </c>
      <c r="D27" s="351"/>
      <c r="E27" s="346"/>
      <c r="F27" s="346"/>
      <c r="G27" s="346"/>
      <c r="H27" s="346"/>
      <c r="I27" s="346"/>
      <c r="J27" s="346"/>
      <c r="K27" s="346"/>
      <c r="L27" s="346"/>
      <c r="N27" s="309"/>
    </row>
    <row r="28" spans="2:15" x14ac:dyDescent="0.3">
      <c r="B28" s="48" t="s">
        <v>562</v>
      </c>
      <c r="C28" s="18" t="s">
        <v>106</v>
      </c>
      <c r="D28" s="351"/>
      <c r="E28" s="346"/>
      <c r="F28" s="346"/>
      <c r="G28" s="346"/>
      <c r="H28" s="346"/>
      <c r="I28" s="346"/>
      <c r="J28" s="346"/>
      <c r="K28" s="346"/>
      <c r="L28" s="346"/>
      <c r="M28" s="47"/>
      <c r="N28" s="309"/>
    </row>
    <row r="29" spans="2:15" x14ac:dyDescent="0.3">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2.8" x14ac:dyDescent="0.3">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 customHeight="1" thickBot="1" x14ac:dyDescent="0.35">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4.4" thickTop="1" x14ac:dyDescent="0.3">
      <c r="B32" s="40"/>
      <c r="C32" s="40"/>
      <c r="D32" s="414"/>
      <c r="E32" s="414"/>
      <c r="F32" s="414"/>
      <c r="G32" s="414"/>
      <c r="H32" s="414"/>
      <c r="I32" s="414"/>
      <c r="J32" s="414"/>
      <c r="K32" s="414"/>
      <c r="L32" s="414"/>
      <c r="M32" s="47"/>
      <c r="N32" s="309"/>
    </row>
    <row r="33" spans="2:14" ht="22.8" x14ac:dyDescent="0.3">
      <c r="B33" s="170"/>
      <c r="C33" s="128" t="s">
        <v>111</v>
      </c>
      <c r="D33" s="171"/>
      <c r="E33" s="171"/>
      <c r="F33" s="171"/>
      <c r="G33" s="171"/>
      <c r="H33" s="171"/>
      <c r="I33" s="171"/>
      <c r="J33" s="171"/>
      <c r="K33" s="171"/>
      <c r="L33" s="171"/>
      <c r="M33" s="47"/>
      <c r="N33" s="309"/>
    </row>
    <row r="34" spans="2:14" x14ac:dyDescent="0.3">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3">
      <c r="B35" s="48" t="s">
        <v>564</v>
      </c>
      <c r="C35" s="18" t="s">
        <v>733</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830</v>
      </c>
    </row>
    <row r="36" spans="2:14" x14ac:dyDescent="0.3">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828</v>
      </c>
    </row>
    <row r="37" spans="2:14" x14ac:dyDescent="0.3">
      <c r="B37" s="48" t="s">
        <v>566</v>
      </c>
      <c r="C37" s="18" t="s">
        <v>736</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828</v>
      </c>
    </row>
    <row r="38" spans="2:14" x14ac:dyDescent="0.3">
      <c r="B38" s="48" t="s">
        <v>567</v>
      </c>
      <c r="C38" s="18" t="s">
        <v>735</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3">
      <c r="B39" s="48" t="s">
        <v>808</v>
      </c>
      <c r="C39" s="18" t="s">
        <v>616</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830</v>
      </c>
    </row>
    <row r="40" spans="2:14" x14ac:dyDescent="0.3">
      <c r="B40" s="48" t="s">
        <v>809</v>
      </c>
      <c r="C40" s="18" t="s">
        <v>617</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3">
      <c r="B41" s="127" t="s">
        <v>117</v>
      </c>
      <c r="C41" s="128" t="s">
        <v>618</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3">
      <c r="B42" s="48" t="s">
        <v>568</v>
      </c>
      <c r="C42" s="18" t="s">
        <v>771</v>
      </c>
      <c r="D42" s="346"/>
      <c r="E42" s="346"/>
      <c r="F42" s="346"/>
      <c r="G42" s="346"/>
      <c r="H42" s="346"/>
      <c r="I42" s="346"/>
      <c r="J42" s="346"/>
      <c r="K42" s="346"/>
      <c r="L42" s="346"/>
      <c r="M42" s="47"/>
      <c r="N42" s="309" t="s">
        <v>831</v>
      </c>
    </row>
    <row r="43" spans="2:14" x14ac:dyDescent="0.3">
      <c r="B43" s="48" t="s">
        <v>569</v>
      </c>
      <c r="C43" s="18" t="s">
        <v>619</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x14ac:dyDescent="0.3">
      <c r="B44" s="48" t="s">
        <v>570</v>
      </c>
      <c r="C44" s="18" t="s">
        <v>774</v>
      </c>
      <c r="D44" s="346"/>
      <c r="E44" s="346"/>
      <c r="F44" s="346"/>
      <c r="G44" s="346"/>
      <c r="H44" s="346"/>
      <c r="I44" s="346"/>
      <c r="J44" s="346"/>
      <c r="K44" s="346"/>
      <c r="L44" s="346"/>
      <c r="M44" s="47"/>
      <c r="N44" s="267"/>
    </row>
    <row r="45" spans="2:14" ht="24" x14ac:dyDescent="0.3">
      <c r="B45" s="48" t="s">
        <v>571</v>
      </c>
      <c r="C45" s="18" t="s">
        <v>773</v>
      </c>
      <c r="D45" s="346"/>
      <c r="E45" s="391">
        <f>D45+'9.3_nvo'!E58+'7'!D13</f>
        <v>0</v>
      </c>
      <c r="F45" s="391">
        <f>E45+'9.3_nvo'!J58+'7'!E13</f>
        <v>0</v>
      </c>
      <c r="G45" s="391">
        <f>F45+'9.3_nvo'!K58+'7'!F13</f>
        <v>0</v>
      </c>
      <c r="H45" s="391">
        <f>G45+'9.3_nvo'!L58+'7'!G13</f>
        <v>0</v>
      </c>
      <c r="I45" s="391">
        <f>H45+'9.3_nvo'!M58+'7'!H13</f>
        <v>0</v>
      </c>
      <c r="J45" s="391">
        <f>I45+'9.3_nvo'!N58+'7'!I13</f>
        <v>0</v>
      </c>
      <c r="K45" s="391">
        <f>J45+'9.3_nvo'!O58+'7'!J13</f>
        <v>0</v>
      </c>
      <c r="L45" s="391">
        <f>K45+'9.3_nvo'!P58+'7'!K13</f>
        <v>0</v>
      </c>
      <c r="M45" s="47"/>
      <c r="N45" s="267" t="str">
        <f>IF(COUNTIFS(D45:L45,"&lt;0")&gt;1,"Klaida! Dotacijų likutis negali būti neigiamas!","ok")</f>
        <v>ok</v>
      </c>
    </row>
    <row r="46" spans="2:14" x14ac:dyDescent="0.3">
      <c r="B46" s="48" t="s">
        <v>572</v>
      </c>
      <c r="C46" s="18" t="s">
        <v>621</v>
      </c>
      <c r="D46" s="346"/>
      <c r="E46" s="197"/>
      <c r="F46" s="197"/>
      <c r="G46" s="197"/>
      <c r="H46" s="197"/>
      <c r="I46" s="197"/>
      <c r="J46" s="197"/>
      <c r="K46" s="197"/>
      <c r="L46" s="197"/>
      <c r="M46" s="47"/>
      <c r="N46" s="267" t="s">
        <v>442</v>
      </c>
    </row>
    <row r="47" spans="2:14" x14ac:dyDescent="0.3">
      <c r="B47" s="48" t="s">
        <v>579</v>
      </c>
      <c r="C47" s="18" t="s">
        <v>622</v>
      </c>
      <c r="D47" s="346"/>
      <c r="E47" s="346"/>
      <c r="F47" s="346"/>
      <c r="G47" s="346"/>
      <c r="H47" s="346"/>
      <c r="I47" s="346"/>
      <c r="J47" s="346"/>
      <c r="K47" s="346"/>
      <c r="L47" s="346"/>
      <c r="M47" s="47"/>
      <c r="N47" s="267" t="s">
        <v>821</v>
      </c>
    </row>
    <row r="48" spans="2:14" x14ac:dyDescent="0.3">
      <c r="B48" s="48" t="s">
        <v>810</v>
      </c>
      <c r="C48" s="18" t="s">
        <v>623</v>
      </c>
      <c r="D48" s="346"/>
      <c r="E48" s="197"/>
      <c r="F48" s="197"/>
      <c r="G48" s="197"/>
      <c r="H48" s="197"/>
      <c r="I48" s="197"/>
      <c r="J48" s="197"/>
      <c r="K48" s="197"/>
      <c r="L48" s="197"/>
      <c r="M48" s="47"/>
      <c r="N48" s="267" t="s">
        <v>442</v>
      </c>
    </row>
    <row r="49" spans="2:14" ht="22.8" x14ac:dyDescent="0.3">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3">
      <c r="B50" s="48" t="s">
        <v>811</v>
      </c>
      <c r="C50" s="18" t="s">
        <v>624</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3">
      <c r="B51" s="48" t="s">
        <v>812</v>
      </c>
      <c r="C51" s="18" t="s">
        <v>625</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3">
      <c r="B52" s="48" t="s">
        <v>813</v>
      </c>
      <c r="C52" s="18" t="s">
        <v>626</v>
      </c>
      <c r="D52" s="346"/>
      <c r="E52" s="346"/>
      <c r="F52" s="346"/>
      <c r="G52" s="346"/>
      <c r="H52" s="346"/>
      <c r="I52" s="346"/>
      <c r="J52" s="346"/>
      <c r="K52" s="346"/>
      <c r="L52" s="346"/>
      <c r="M52" s="118"/>
      <c r="N52" s="309"/>
    </row>
    <row r="53" spans="2:14" x14ac:dyDescent="0.3">
      <c r="B53" s="48" t="s">
        <v>814</v>
      </c>
      <c r="C53" s="18" t="s">
        <v>627</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3">
      <c r="B54" s="48" t="s">
        <v>815</v>
      </c>
      <c r="C54" s="18" t="s">
        <v>647</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3">
      <c r="B55" s="48" t="s">
        <v>816</v>
      </c>
      <c r="C55" s="18" t="s">
        <v>625</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3">
      <c r="B56" s="48" t="s">
        <v>817</v>
      </c>
      <c r="C56" s="18" t="s">
        <v>120</v>
      </c>
      <c r="D56" s="351"/>
      <c r="E56" s="351"/>
      <c r="F56" s="351"/>
      <c r="G56" s="351"/>
      <c r="H56" s="351"/>
      <c r="I56" s="351"/>
      <c r="J56" s="351"/>
      <c r="K56" s="351"/>
      <c r="L56" s="351"/>
      <c r="N56" s="310"/>
    </row>
    <row r="57" spans="2:14" x14ac:dyDescent="0.3">
      <c r="B57" s="48" t="s">
        <v>818</v>
      </c>
      <c r="C57" s="18" t="s">
        <v>628</v>
      </c>
      <c r="D57" s="351"/>
      <c r="E57" s="351"/>
      <c r="F57" s="351"/>
      <c r="G57" s="351"/>
      <c r="H57" s="351"/>
      <c r="I57" s="351"/>
      <c r="J57" s="351"/>
      <c r="K57" s="351"/>
      <c r="L57" s="351"/>
      <c r="N57" s="309"/>
    </row>
    <row r="58" spans="2:14" x14ac:dyDescent="0.3">
      <c r="B58" s="48" t="s">
        <v>819</v>
      </c>
      <c r="C58" s="18" t="s">
        <v>121</v>
      </c>
      <c r="D58" s="351"/>
      <c r="E58" s="351"/>
      <c r="F58" s="351"/>
      <c r="G58" s="351"/>
      <c r="H58" s="351"/>
      <c r="I58" s="351"/>
      <c r="J58" s="351"/>
      <c r="K58" s="351"/>
      <c r="L58" s="351"/>
      <c r="N58" s="309"/>
    </row>
    <row r="59" spans="2:14" x14ac:dyDescent="0.3">
      <c r="B59" s="48" t="s">
        <v>820</v>
      </c>
      <c r="C59" s="18" t="s">
        <v>629</v>
      </c>
      <c r="D59" s="351"/>
      <c r="E59" s="351"/>
      <c r="F59" s="351"/>
      <c r="G59" s="351"/>
      <c r="H59" s="351"/>
      <c r="I59" s="351"/>
      <c r="J59" s="351"/>
      <c r="K59" s="351"/>
      <c r="L59" s="351"/>
      <c r="N59" s="309"/>
    </row>
    <row r="60" spans="2:14" ht="22.8" x14ac:dyDescent="0.3">
      <c r="B60" s="127" t="s">
        <v>122</v>
      </c>
      <c r="C60" s="128" t="s">
        <v>123</v>
      </c>
      <c r="D60" s="356"/>
      <c r="E60" s="356"/>
      <c r="F60" s="356"/>
      <c r="G60" s="356"/>
      <c r="H60" s="356"/>
      <c r="I60" s="356"/>
      <c r="J60" s="356"/>
      <c r="K60" s="356"/>
      <c r="L60" s="356"/>
      <c r="N60" s="310"/>
    </row>
    <row r="61" spans="2:14" s="51" customFormat="1" ht="23.25" customHeight="1" x14ac:dyDescent="0.3">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O4LfdqagNjLOTxHcOm8iD1FNAxnnUIZnwK2O6eKF/R3wWVni9a9Uty1WznBFkK191O00LxLK2N/q0rSbpPQMFQ==" saltValue="RzUF0NPxYhUMBZY9GmIkRg=="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7" activePane="bottomRight" state="frozen"/>
      <selection activeCell="J29" sqref="J29"/>
      <selection pane="topRight" activeCell="J29" sqref="J29"/>
      <selection pane="bottomLeft" activeCell="J29" sqref="J29"/>
      <selection pane="bottomRight" activeCell="H2" sqref="H2"/>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3">
      <c r="B3" s="134" t="s">
        <v>320</v>
      </c>
      <c r="C3" s="262" t="s">
        <v>648</v>
      </c>
      <c r="D3" s="134"/>
      <c r="E3" s="134"/>
      <c r="F3" s="134"/>
      <c r="G3" s="134"/>
      <c r="H3" s="134"/>
      <c r="I3" s="134"/>
      <c r="J3" s="134"/>
      <c r="K3" s="134"/>
      <c r="L3" s="134"/>
      <c r="M3" s="44"/>
      <c r="N3" s="309"/>
    </row>
    <row r="4" spans="2:14" x14ac:dyDescent="0.3">
      <c r="N4" s="309"/>
    </row>
    <row r="5" spans="2:14" ht="22.8" x14ac:dyDescent="0.3">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4.4" thickBot="1" x14ac:dyDescent="0.35">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53" t="s">
        <v>327</v>
      </c>
      <c r="C7" s="54" t="s">
        <v>598</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3">
      <c r="B8" s="21" t="s">
        <v>630</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3">
      <c r="B9" s="21" t="s">
        <v>631</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3">
      <c r="B10" s="21" t="s">
        <v>632</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3">
      <c r="B11" s="21" t="s">
        <v>633</v>
      </c>
      <c r="C11" s="56" t="s">
        <v>599</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6" x14ac:dyDescent="0.3">
      <c r="B12" s="261" t="s">
        <v>634</v>
      </c>
      <c r="C12" s="56" t="s">
        <v>775</v>
      </c>
      <c r="D12" s="351"/>
      <c r="E12" s="351"/>
      <c r="F12" s="351"/>
      <c r="G12" s="351"/>
      <c r="H12" s="351"/>
      <c r="I12" s="351"/>
      <c r="J12" s="351"/>
      <c r="K12" s="351"/>
      <c r="L12" s="351"/>
      <c r="M12" s="55"/>
      <c r="N12" s="309"/>
    </row>
    <row r="13" spans="2:14" ht="24" x14ac:dyDescent="0.3">
      <c r="B13" s="261" t="s">
        <v>635</v>
      </c>
      <c r="C13" s="56" t="s">
        <v>776</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3">
      <c r="B14" s="261" t="s">
        <v>651</v>
      </c>
      <c r="C14" s="56" t="s">
        <v>600</v>
      </c>
      <c r="D14" s="351"/>
      <c r="E14" s="351"/>
      <c r="F14" s="351"/>
      <c r="G14" s="351"/>
      <c r="H14" s="351"/>
      <c r="I14" s="351"/>
      <c r="J14" s="351"/>
      <c r="K14" s="351"/>
      <c r="L14" s="351"/>
      <c r="M14" s="55"/>
      <c r="N14" s="311" t="s">
        <v>804</v>
      </c>
    </row>
    <row r="15" spans="2:14" x14ac:dyDescent="0.3">
      <c r="B15" s="21" t="s">
        <v>636</v>
      </c>
      <c r="C15" s="56" t="s">
        <v>601</v>
      </c>
      <c r="D15" s="351"/>
      <c r="E15" s="351"/>
      <c r="F15" s="351"/>
      <c r="G15" s="351"/>
      <c r="H15" s="351"/>
      <c r="I15" s="351"/>
      <c r="J15" s="351"/>
      <c r="K15" s="351"/>
      <c r="L15" s="351"/>
      <c r="M15" s="55"/>
      <c r="N15" s="311" t="s">
        <v>876</v>
      </c>
    </row>
    <row r="16" spans="2:14" x14ac:dyDescent="0.3">
      <c r="B16" s="21" t="s">
        <v>328</v>
      </c>
      <c r="C16" s="56" t="s">
        <v>602</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x14ac:dyDescent="0.3">
      <c r="B17" s="21" t="s">
        <v>637</v>
      </c>
      <c r="C17" s="13" t="s">
        <v>603</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3">
      <c r="B18" s="21" t="s">
        <v>638</v>
      </c>
      <c r="C18" s="13" t="s">
        <v>604</v>
      </c>
      <c r="D18" s="351"/>
      <c r="E18" s="351"/>
      <c r="F18" s="351"/>
      <c r="G18" s="351"/>
      <c r="H18" s="351"/>
      <c r="I18" s="351"/>
      <c r="J18" s="351"/>
      <c r="K18" s="351"/>
      <c r="L18" s="351"/>
      <c r="N18" s="311" t="s">
        <v>803</v>
      </c>
    </row>
    <row r="19" spans="2:14" x14ac:dyDescent="0.3">
      <c r="B19" s="21" t="s">
        <v>639</v>
      </c>
      <c r="C19" s="13" t="s">
        <v>605</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3">
      <c r="B20" s="261" t="s">
        <v>641</v>
      </c>
      <c r="C20" s="13" t="s">
        <v>606</v>
      </c>
      <c r="D20" s="391">
        <f>-'7'!C21</f>
        <v>0</v>
      </c>
      <c r="E20" s="391">
        <f>-'7'!D21</f>
        <v>0</v>
      </c>
      <c r="F20" s="391">
        <f>-'7'!E21</f>
        <v>0</v>
      </c>
      <c r="G20" s="391">
        <f>-'7'!F21</f>
        <v>0</v>
      </c>
      <c r="H20" s="391">
        <f>-'7'!G21</f>
        <v>0</v>
      </c>
      <c r="I20" s="391">
        <f>-'7'!H21</f>
        <v>0</v>
      </c>
      <c r="J20" s="391">
        <f>-'7'!I21</f>
        <v>0</v>
      </c>
      <c r="K20" s="391">
        <f>-'7'!J21</f>
        <v>0</v>
      </c>
      <c r="L20" s="391">
        <f>-'7'!K21</f>
        <v>0</v>
      </c>
      <c r="N20" s="309"/>
    </row>
    <row r="21" spans="2:14" x14ac:dyDescent="0.3">
      <c r="B21" s="261" t="s">
        <v>642</v>
      </c>
      <c r="C21" s="13" t="s">
        <v>607</v>
      </c>
      <c r="D21" s="391">
        <f>-'7'!C24</f>
        <v>0</v>
      </c>
      <c r="E21" s="391">
        <f>-'7'!D24</f>
        <v>0</v>
      </c>
      <c r="F21" s="391">
        <f>-'7'!E24</f>
        <v>0</v>
      </c>
      <c r="G21" s="391">
        <f>-'7'!F24</f>
        <v>0</v>
      </c>
      <c r="H21" s="391">
        <f>-'7'!G24</f>
        <v>0</v>
      </c>
      <c r="I21" s="391">
        <f>-'7'!H24</f>
        <v>0</v>
      </c>
      <c r="J21" s="391">
        <f>-'7'!I24</f>
        <v>0</v>
      </c>
      <c r="K21" s="391">
        <f>-'7'!J24</f>
        <v>0</v>
      </c>
      <c r="L21" s="391">
        <f>-'7'!K24</f>
        <v>0</v>
      </c>
      <c r="N21" s="309"/>
    </row>
    <row r="22" spans="2:14" x14ac:dyDescent="0.3">
      <c r="B22" s="261" t="s">
        <v>643</v>
      </c>
      <c r="C22" s="13" t="s">
        <v>608</v>
      </c>
      <c r="D22" s="391">
        <f>-'7'!C23</f>
        <v>0</v>
      </c>
      <c r="E22" s="391">
        <f>-'7'!D23</f>
        <v>0</v>
      </c>
      <c r="F22" s="391">
        <f>-'7'!E23</f>
        <v>0</v>
      </c>
      <c r="G22" s="391">
        <f>-'7'!F23</f>
        <v>0</v>
      </c>
      <c r="H22" s="391">
        <f>-'7'!G23</f>
        <v>0</v>
      </c>
      <c r="I22" s="391">
        <f>-'7'!H23</f>
        <v>0</v>
      </c>
      <c r="J22" s="391">
        <f>-'7'!I23</f>
        <v>0</v>
      </c>
      <c r="K22" s="391">
        <f>-'7'!J23</f>
        <v>0</v>
      </c>
      <c r="L22" s="391">
        <f>-'7'!K23</f>
        <v>0</v>
      </c>
      <c r="N22" s="309"/>
    </row>
    <row r="23" spans="2:14" x14ac:dyDescent="0.3">
      <c r="B23" s="261" t="s">
        <v>644</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3">
      <c r="B24" s="261" t="s">
        <v>645</v>
      </c>
      <c r="C24" s="13" t="s">
        <v>640</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x14ac:dyDescent="0.3">
      <c r="B25" s="21" t="s">
        <v>445</v>
      </c>
      <c r="C25" s="13" t="s">
        <v>609</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3">
      <c r="B26" s="21" t="s">
        <v>446</v>
      </c>
      <c r="C26" s="56" t="s">
        <v>610</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3">
      <c r="B27" s="213" t="s">
        <v>447</v>
      </c>
      <c r="C27" s="214" t="s">
        <v>611</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3">
      <c r="D28" s="108"/>
      <c r="E28" s="108"/>
      <c r="F28" s="108"/>
      <c r="G28" s="108"/>
      <c r="H28" s="108"/>
      <c r="I28" s="108"/>
      <c r="J28" s="108"/>
      <c r="K28" s="108"/>
      <c r="L28" s="108"/>
      <c r="N28" s="309"/>
    </row>
    <row r="29" spans="2:14" x14ac:dyDescent="0.3">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5" customHeight="1" x14ac:dyDescent="0.3">
      <c r="B30" s="21" t="s">
        <v>449</v>
      </c>
      <c r="C30" s="13" t="s">
        <v>323</v>
      </c>
      <c r="D30" s="548"/>
      <c r="E30" s="549"/>
      <c r="F30" s="549"/>
      <c r="G30" s="549"/>
      <c r="H30" s="549"/>
      <c r="I30" s="549"/>
      <c r="J30" s="549"/>
      <c r="K30" s="549"/>
      <c r="L30" s="549"/>
      <c r="N30" s="312" t="s">
        <v>875</v>
      </c>
    </row>
    <row r="32" spans="2:14" x14ac:dyDescent="0.3">
      <c r="B32" s="134"/>
      <c r="C32" s="262" t="s">
        <v>895</v>
      </c>
      <c r="D32" s="134"/>
      <c r="E32" s="134"/>
      <c r="F32" s="134"/>
      <c r="G32" s="134"/>
      <c r="H32" s="134"/>
      <c r="I32" s="134"/>
      <c r="J32" s="134"/>
      <c r="K32" s="134"/>
      <c r="L32" s="134"/>
      <c r="N32" s="309"/>
    </row>
    <row r="33" spans="2:14" ht="15" customHeight="1" x14ac:dyDescent="0.3">
      <c r="B33" s="550"/>
      <c r="C33" s="550"/>
      <c r="D33" s="550"/>
      <c r="E33" s="550"/>
      <c r="F33" s="550"/>
      <c r="G33" s="550"/>
      <c r="H33" s="550"/>
      <c r="I33" s="550"/>
      <c r="J33" s="550"/>
      <c r="K33" s="550"/>
      <c r="L33" s="550"/>
      <c r="N33" s="547" t="s">
        <v>896</v>
      </c>
    </row>
    <row r="34" spans="2:14" ht="23.25" customHeight="1" x14ac:dyDescent="0.3">
      <c r="B34" s="550"/>
      <c r="C34" s="550"/>
      <c r="D34" s="550"/>
      <c r="E34" s="550"/>
      <c r="F34" s="550"/>
      <c r="G34" s="550"/>
      <c r="H34" s="550"/>
      <c r="I34" s="550"/>
      <c r="J34" s="550"/>
      <c r="K34" s="550"/>
      <c r="L34" s="550"/>
      <c r="N34" s="547"/>
    </row>
    <row r="35" spans="2:14" x14ac:dyDescent="0.3">
      <c r="B35" s="550"/>
      <c r="C35" s="550"/>
      <c r="D35" s="550"/>
      <c r="E35" s="550"/>
      <c r="F35" s="550"/>
      <c r="G35" s="550"/>
      <c r="H35" s="550"/>
      <c r="I35" s="550"/>
      <c r="J35" s="550"/>
      <c r="K35" s="550"/>
      <c r="L35" s="550"/>
      <c r="N35" s="547"/>
    </row>
    <row r="36" spans="2:14" x14ac:dyDescent="0.3">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13" activePane="bottomRight" state="frozen"/>
      <selection activeCell="J29" sqref="J29"/>
      <selection pane="topRight" activeCell="J29" sqref="J29"/>
      <selection pane="bottomLeft" activeCell="J29" sqref="J29"/>
      <selection pane="bottomRight" activeCell="I25" sqref="I25"/>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34" t="s">
        <v>58</v>
      </c>
      <c r="C1" s="163" t="s">
        <v>88</v>
      </c>
      <c r="D1" s="134"/>
      <c r="E1" s="134"/>
      <c r="F1" s="134"/>
      <c r="G1" s="134"/>
      <c r="H1" s="134"/>
      <c r="I1" s="134"/>
      <c r="J1" s="134"/>
      <c r="K1" s="134"/>
      <c r="L1" s="134"/>
      <c r="N1" s="299" t="s">
        <v>224</v>
      </c>
    </row>
    <row r="2" spans="1: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3">
      <c r="B3" s="134" t="s">
        <v>321</v>
      </c>
      <c r="C3" s="262" t="s">
        <v>650</v>
      </c>
      <c r="D3" s="134"/>
      <c r="E3" s="134"/>
      <c r="F3" s="134"/>
      <c r="G3" s="134"/>
      <c r="H3" s="134"/>
      <c r="I3" s="134"/>
      <c r="J3" s="134"/>
      <c r="K3" s="134"/>
      <c r="L3" s="134"/>
      <c r="M3" s="44"/>
    </row>
    <row r="4" spans="1:14" x14ac:dyDescent="0.3">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2.8" x14ac:dyDescent="0.3">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4.4" thickBot="1" x14ac:dyDescent="0.35">
      <c r="B6" s="501"/>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4.4" thickTop="1" x14ac:dyDescent="0.3">
      <c r="A7" s="11"/>
      <c r="B7" s="199" t="s">
        <v>398</v>
      </c>
      <c r="C7" s="200" t="s">
        <v>127</v>
      </c>
      <c r="D7" s="201"/>
      <c r="E7" s="201"/>
      <c r="F7" s="201"/>
      <c r="G7" s="201"/>
      <c r="H7" s="201"/>
      <c r="I7" s="201"/>
      <c r="J7" s="201"/>
      <c r="K7" s="201"/>
      <c r="L7" s="201"/>
    </row>
    <row r="8" spans="1:14" x14ac:dyDescent="0.3">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3">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x14ac:dyDescent="0.3">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x14ac:dyDescent="0.3">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832</v>
      </c>
    </row>
    <row r="12" spans="1:14" ht="24" x14ac:dyDescent="0.3">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x14ac:dyDescent="0.3">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3">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3">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3">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x14ac:dyDescent="0.3">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x14ac:dyDescent="0.3">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x14ac:dyDescent="0.3">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x14ac:dyDescent="0.3">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x14ac:dyDescent="0.3">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x14ac:dyDescent="0.3">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x14ac:dyDescent="0.3">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3">
      <c r="A24" s="11"/>
      <c r="B24" s="198" t="s">
        <v>399</v>
      </c>
      <c r="C24" s="128" t="s">
        <v>143</v>
      </c>
      <c r="D24" s="177"/>
      <c r="E24" s="177"/>
      <c r="F24" s="177"/>
      <c r="G24" s="177"/>
      <c r="H24" s="177"/>
      <c r="I24" s="177"/>
      <c r="J24" s="177"/>
      <c r="K24" s="177"/>
      <c r="L24" s="177"/>
    </row>
    <row r="25" spans="1:14" ht="24" x14ac:dyDescent="0.3">
      <c r="A25" s="11"/>
      <c r="B25" s="196" t="s">
        <v>422</v>
      </c>
      <c r="C25" s="18" t="s">
        <v>699</v>
      </c>
      <c r="D25" s="391">
        <f>-'6'!D62</f>
        <v>0</v>
      </c>
      <c r="E25" s="391">
        <f>-'6'!E62</f>
        <v>0</v>
      </c>
      <c r="F25" s="391">
        <f>-'6'!F62</f>
        <v>0</v>
      </c>
      <c r="G25" s="391">
        <f>-'6'!G62</f>
        <v>0</v>
      </c>
      <c r="H25" s="391">
        <f>-'6'!H62</f>
        <v>0</v>
      </c>
      <c r="I25" s="391">
        <f>-'6'!I62</f>
        <v>0</v>
      </c>
      <c r="J25" s="391">
        <f>-'6'!J62</f>
        <v>0</v>
      </c>
      <c r="K25" s="391">
        <f>-'6'!K62</f>
        <v>0</v>
      </c>
      <c r="L25" s="391">
        <f>-'6'!L62</f>
        <v>0</v>
      </c>
    </row>
    <row r="26" spans="1:14" ht="24" x14ac:dyDescent="0.3">
      <c r="A26" s="11"/>
      <c r="B26" s="196" t="s">
        <v>423</v>
      </c>
      <c r="C26" s="18" t="s">
        <v>700</v>
      </c>
      <c r="D26" s="351"/>
      <c r="E26" s="197"/>
      <c r="F26" s="197"/>
      <c r="G26" s="197"/>
      <c r="H26" s="197"/>
      <c r="I26" s="197"/>
      <c r="J26" s="197"/>
      <c r="K26" s="197"/>
      <c r="L26" s="197"/>
      <c r="N26" s="309" t="s">
        <v>801</v>
      </c>
    </row>
    <row r="27" spans="1:14" x14ac:dyDescent="0.3">
      <c r="A27" s="11"/>
      <c r="B27" s="196" t="s">
        <v>424</v>
      </c>
      <c r="C27" s="18" t="s">
        <v>701</v>
      </c>
      <c r="D27" s="339"/>
      <c r="E27" s="339"/>
      <c r="F27" s="339"/>
      <c r="G27" s="339"/>
      <c r="H27" s="339"/>
      <c r="I27" s="339"/>
      <c r="J27" s="339"/>
      <c r="K27" s="339"/>
      <c r="L27" s="339"/>
      <c r="N27" s="309" t="s">
        <v>833</v>
      </c>
    </row>
    <row r="28" spans="1:14" x14ac:dyDescent="0.3">
      <c r="A28" s="11"/>
      <c r="B28" s="196" t="s">
        <v>425</v>
      </c>
      <c r="C28" s="18" t="s">
        <v>703</v>
      </c>
      <c r="D28" s="351"/>
      <c r="E28" s="351"/>
      <c r="F28" s="351"/>
      <c r="G28" s="351"/>
      <c r="H28" s="351"/>
      <c r="I28" s="351"/>
      <c r="J28" s="351"/>
      <c r="K28" s="351"/>
      <c r="L28" s="351"/>
      <c r="N28" s="309" t="s">
        <v>834</v>
      </c>
    </row>
    <row r="29" spans="1:14" x14ac:dyDescent="0.3">
      <c r="A29" s="11"/>
      <c r="B29" s="196" t="s">
        <v>426</v>
      </c>
      <c r="C29" s="18" t="s">
        <v>144</v>
      </c>
      <c r="D29" s="351"/>
      <c r="E29" s="197"/>
      <c r="F29" s="197"/>
      <c r="G29" s="197"/>
      <c r="H29" s="197"/>
      <c r="I29" s="197"/>
      <c r="J29" s="197"/>
      <c r="K29" s="197"/>
      <c r="L29" s="197"/>
      <c r="N29" s="309" t="s">
        <v>442</v>
      </c>
    </row>
    <row r="30" spans="1:14" ht="24" x14ac:dyDescent="0.3">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x14ac:dyDescent="0.3">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x14ac:dyDescent="0.3">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3">
      <c r="A33" s="11"/>
      <c r="B33" s="198" t="s">
        <v>400</v>
      </c>
      <c r="C33" s="128" t="s">
        <v>148</v>
      </c>
      <c r="D33" s="177"/>
      <c r="E33" s="177"/>
      <c r="F33" s="177"/>
      <c r="G33" s="177"/>
      <c r="H33" s="177"/>
      <c r="I33" s="177"/>
      <c r="J33" s="177"/>
      <c r="K33" s="177"/>
      <c r="L33" s="177"/>
    </row>
    <row r="34" spans="1:14" x14ac:dyDescent="0.3">
      <c r="A34" s="11"/>
      <c r="B34" s="196" t="s">
        <v>406</v>
      </c>
      <c r="C34" s="209" t="s">
        <v>711</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3">
      <c r="A35" s="11"/>
      <c r="B35" s="196" t="s">
        <v>405</v>
      </c>
      <c r="C35" s="209" t="s">
        <v>712</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3">
      <c r="A36" s="11"/>
      <c r="B36" s="196" t="s">
        <v>724</v>
      </c>
      <c r="C36" s="209" t="s">
        <v>723</v>
      </c>
      <c r="D36" s="391">
        <f>'8'!D31</f>
        <v>0</v>
      </c>
      <c r="E36" s="391">
        <f>'8'!E31</f>
        <v>0</v>
      </c>
      <c r="F36" s="391">
        <f>'8'!F31</f>
        <v>0</v>
      </c>
      <c r="G36" s="391">
        <f>'8'!G31</f>
        <v>0</v>
      </c>
      <c r="H36" s="391">
        <f>'8'!H31</f>
        <v>0</v>
      </c>
      <c r="I36" s="391">
        <f>'8'!I31</f>
        <v>0</v>
      </c>
      <c r="J36" s="391">
        <f>'8'!J31</f>
        <v>0</v>
      </c>
      <c r="K36" s="391">
        <f>'8'!K31</f>
        <v>0</v>
      </c>
      <c r="L36" s="391">
        <f>'8'!L31</f>
        <v>0</v>
      </c>
    </row>
    <row r="37" spans="1:14" ht="24" x14ac:dyDescent="0.3">
      <c r="A37" s="11"/>
      <c r="B37" s="196" t="s">
        <v>725</v>
      </c>
      <c r="C37" s="209" t="s">
        <v>713</v>
      </c>
      <c r="D37" s="391">
        <f>-'8'!D32</f>
        <v>0</v>
      </c>
      <c r="E37" s="391">
        <f>-'8'!E32</f>
        <v>0</v>
      </c>
      <c r="F37" s="391">
        <f>-'8'!F32</f>
        <v>0</v>
      </c>
      <c r="G37" s="391">
        <f>-'8'!G32</f>
        <v>0</v>
      </c>
      <c r="H37" s="391">
        <f>-'8'!H32</f>
        <v>0</v>
      </c>
      <c r="I37" s="391">
        <f>-'8'!I32</f>
        <v>0</v>
      </c>
      <c r="J37" s="391">
        <f>-'8'!J32</f>
        <v>0</v>
      </c>
      <c r="K37" s="391">
        <f>-'8'!K32</f>
        <v>0</v>
      </c>
      <c r="L37" s="391">
        <f>-'8'!L32</f>
        <v>0</v>
      </c>
    </row>
    <row r="38" spans="1:14" x14ac:dyDescent="0.3">
      <c r="A38" s="11"/>
      <c r="B38" s="196" t="s">
        <v>726</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x14ac:dyDescent="0.3">
      <c r="A39" s="11"/>
      <c r="B39" s="196" t="s">
        <v>727</v>
      </c>
      <c r="C39" s="18" t="s">
        <v>778</v>
      </c>
      <c r="D39" s="351"/>
      <c r="E39" s="351"/>
      <c r="F39" s="351"/>
      <c r="G39" s="351"/>
      <c r="H39" s="351"/>
      <c r="I39" s="351"/>
      <c r="J39" s="351"/>
      <c r="K39" s="351"/>
      <c r="L39" s="351"/>
    </row>
    <row r="40" spans="1:14" ht="24" x14ac:dyDescent="0.3">
      <c r="A40" s="11"/>
      <c r="B40" s="196" t="s">
        <v>728</v>
      </c>
      <c r="C40" s="18" t="s">
        <v>777</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802</v>
      </c>
    </row>
    <row r="41" spans="1:14" ht="24" x14ac:dyDescent="0.3">
      <c r="A41" s="11"/>
      <c r="B41" s="196" t="s">
        <v>729</v>
      </c>
      <c r="C41" s="18" t="s">
        <v>715</v>
      </c>
      <c r="D41" s="339"/>
      <c r="E41" s="339"/>
      <c r="F41" s="339"/>
      <c r="G41" s="339"/>
      <c r="H41" s="339"/>
      <c r="I41" s="339"/>
      <c r="J41" s="339"/>
      <c r="K41" s="339"/>
      <c r="L41" s="339"/>
      <c r="N41" s="309" t="s">
        <v>442</v>
      </c>
    </row>
    <row r="42" spans="1:14" x14ac:dyDescent="0.3">
      <c r="A42" s="11"/>
      <c r="B42" s="196" t="s">
        <v>730</v>
      </c>
      <c r="C42" s="18" t="s">
        <v>737</v>
      </c>
      <c r="D42" s="351"/>
      <c r="E42" s="351"/>
      <c r="F42" s="351"/>
      <c r="G42" s="351"/>
      <c r="H42" s="351"/>
      <c r="I42" s="351"/>
      <c r="J42" s="351"/>
      <c r="K42" s="351"/>
      <c r="L42" s="351"/>
      <c r="N42" s="309"/>
    </row>
    <row r="43" spans="1:14" x14ac:dyDescent="0.3">
      <c r="A43" s="11"/>
      <c r="B43" s="196" t="s">
        <v>731</v>
      </c>
      <c r="C43" s="18" t="s">
        <v>150</v>
      </c>
      <c r="D43" s="351"/>
      <c r="E43" s="351"/>
      <c r="F43" s="351"/>
      <c r="G43" s="351"/>
      <c r="H43" s="351"/>
      <c r="I43" s="351"/>
      <c r="J43" s="351"/>
      <c r="K43" s="351"/>
      <c r="L43" s="351"/>
      <c r="N43" s="309" t="s">
        <v>442</v>
      </c>
    </row>
    <row r="44" spans="1:14" x14ac:dyDescent="0.3">
      <c r="A44" s="11"/>
      <c r="B44" s="196" t="s">
        <v>732</v>
      </c>
      <c r="C44" s="18" t="s">
        <v>151</v>
      </c>
      <c r="D44" s="339"/>
      <c r="E44" s="339"/>
      <c r="F44" s="339"/>
      <c r="G44" s="339"/>
      <c r="H44" s="339"/>
      <c r="I44" s="339"/>
      <c r="J44" s="339"/>
      <c r="K44" s="339"/>
      <c r="L44" s="339"/>
      <c r="N44" s="309" t="s">
        <v>442</v>
      </c>
    </row>
    <row r="45" spans="1:14" x14ac:dyDescent="0.3">
      <c r="A45" s="11"/>
      <c r="B45" s="202" t="s">
        <v>806</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x14ac:dyDescent="0.3">
      <c r="A46" s="11"/>
      <c r="B46" s="196" t="s">
        <v>401</v>
      </c>
      <c r="C46" s="18" t="s">
        <v>153</v>
      </c>
      <c r="D46" s="351"/>
      <c r="E46" s="87"/>
      <c r="F46" s="87"/>
      <c r="G46" s="87"/>
      <c r="H46" s="87"/>
      <c r="I46" s="87"/>
      <c r="J46" s="87"/>
      <c r="K46" s="87"/>
      <c r="L46" s="87"/>
      <c r="N46" s="309" t="s">
        <v>442</v>
      </c>
    </row>
    <row r="47" spans="1:14" x14ac:dyDescent="0.3">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x14ac:dyDescent="0.3">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2.8" x14ac:dyDescent="0.3">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3">
      <c r="N50" s="267" t="str">
        <f>IF(ABS(D49-'9.1_nvo'!D29)&gt;1,"Klaida! Ataskaitiniais metais pinigų likutis balanse ir pinigų srautų ataskaitoje nesutampa","ok")</f>
        <v>ok</v>
      </c>
    </row>
  </sheetData>
  <sheetProtection algorithmName="SHA-512" hashValue="2k7TIzqChmELpLkeJPchsYMYrIdg3XJwkiVea9ByFSeJb4A5QJ1mlp5gFax+Ksz40ROdNrKDJyNkTqG6Uk48Xw==" saltValue="7WwK+LpRZaXaetbrMXm0XQ==" spinCount="100000" sheet="1" objects="1" scenarios="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9" priority="14">
      <formula>ABS(#REF!)&gt;#REF!</formula>
    </cfRule>
  </conditionalFormatting>
  <conditionalFormatting sqref="D41:L41">
    <cfRule type="expression" dxfId="8" priority="17">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19"/>
  <sheetViews>
    <sheetView tabSelected="1" zoomScale="120" zoomScaleNormal="120" workbookViewId="0">
      <pane xSplit="2" ySplit="4" topLeftCell="C5" activePane="bottomRight" state="frozen"/>
      <selection activeCell="J29" sqref="J29"/>
      <selection pane="topRight" activeCell="J29" sqref="J29"/>
      <selection pane="bottomLeft" activeCell="J29" sqref="J29"/>
      <selection pane="bottomRight" activeCell="P1" sqref="P1"/>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x14ac:dyDescent="0.3">
      <c r="A1" s="134" t="s">
        <v>125</v>
      </c>
      <c r="B1" s="552" t="s">
        <v>5</v>
      </c>
      <c r="C1" s="552"/>
      <c r="D1" s="552"/>
      <c r="E1" s="552"/>
      <c r="F1" s="552"/>
      <c r="G1" s="552"/>
      <c r="H1" s="552"/>
      <c r="I1" s="552"/>
      <c r="J1" s="552"/>
      <c r="K1" s="552"/>
      <c r="L1" s="552"/>
      <c r="M1" s="552"/>
      <c r="N1" s="552"/>
      <c r="O1" s="313" t="s">
        <v>224</v>
      </c>
      <c r="P1" s="3"/>
    </row>
    <row r="2" spans="1:16" x14ac:dyDescent="0.3">
      <c r="O2" s="314" t="s">
        <v>911</v>
      </c>
      <c r="P2" s="3"/>
    </row>
    <row r="3" spans="1:16" ht="39.6" x14ac:dyDescent="0.3">
      <c r="A3" s="509" t="s">
        <v>21</v>
      </c>
      <c r="B3" s="553" t="s">
        <v>76</v>
      </c>
      <c r="C3" s="405" t="s">
        <v>157</v>
      </c>
      <c r="D3" s="126" t="str">
        <f>IF(AND('1'!$C$22="Verslo pradžia",YEAR('1'!$E$22)=YEAR('1'!$C$11)),"Pradžios metai","Ataskaitiniai metai")</f>
        <v>Ataskaitiniai metai</v>
      </c>
      <c r="E3" s="556" t="s">
        <v>881</v>
      </c>
      <c r="F3" s="557"/>
      <c r="G3" s="557"/>
      <c r="H3" s="557"/>
      <c r="I3" s="557"/>
      <c r="J3" s="557"/>
      <c r="K3" s="557"/>
      <c r="L3" s="558"/>
      <c r="M3" s="4"/>
      <c r="N3" s="315"/>
      <c r="O3" s="3"/>
      <c r="P3" s="3"/>
    </row>
    <row r="4" spans="1:16" ht="15" customHeight="1" thickBot="1" x14ac:dyDescent="0.35">
      <c r="A4" s="510"/>
      <c r="B4" s="554"/>
      <c r="C4" s="404" t="str">
        <f>_xlfn.CONCAT("",YEAR(Parametrai!$C$13)-2)</f>
        <v>1898</v>
      </c>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4"/>
      <c r="N4" s="315"/>
      <c r="O4" s="180" t="s">
        <v>179</v>
      </c>
      <c r="P4" s="3"/>
    </row>
    <row r="5" spans="1:16" ht="14.4" thickTop="1" x14ac:dyDescent="0.3">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v>
      </c>
      <c r="P5" s="3" t="s">
        <v>887</v>
      </c>
    </row>
    <row r="6" spans="1:16" x14ac:dyDescent="0.3">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v>
      </c>
      <c r="P6" s="3" t="s">
        <v>886</v>
      </c>
    </row>
    <row r="7" spans="1:16" x14ac:dyDescent="0.3">
      <c r="P7" s="315"/>
    </row>
    <row r="8" spans="1:16" x14ac:dyDescent="0.3">
      <c r="P8" s="315"/>
    </row>
    <row r="9" spans="1:16" ht="24" customHeight="1" x14ac:dyDescent="0.3">
      <c r="B9" s="555" t="s">
        <v>553</v>
      </c>
      <c r="C9" s="555"/>
      <c r="D9" s="555"/>
      <c r="E9" s="555"/>
      <c r="F9" s="555"/>
      <c r="G9" s="555"/>
      <c r="H9" s="555"/>
      <c r="I9" s="555"/>
      <c r="J9" s="555"/>
      <c r="K9" s="555"/>
      <c r="L9" s="555"/>
      <c r="M9" s="555"/>
      <c r="N9" s="555"/>
      <c r="P9" s="315"/>
    </row>
    <row r="10" spans="1:16" ht="185.25" customHeight="1" x14ac:dyDescent="0.3">
      <c r="B10" s="551" t="s">
        <v>549</v>
      </c>
      <c r="C10" s="551"/>
      <c r="D10" s="551"/>
      <c r="E10" s="551"/>
      <c r="F10" s="551"/>
      <c r="G10" s="551"/>
      <c r="H10" s="551"/>
      <c r="I10" s="551"/>
      <c r="J10" s="551"/>
      <c r="K10" s="551"/>
      <c r="L10" s="551"/>
      <c r="M10" s="551"/>
      <c r="N10" s="551"/>
      <c r="P10" s="315"/>
    </row>
    <row r="11" spans="1:16" ht="67.5" customHeight="1" x14ac:dyDescent="0.3">
      <c r="B11" s="551" t="s">
        <v>550</v>
      </c>
      <c r="C11" s="551"/>
      <c r="D11" s="551"/>
      <c r="E11" s="551"/>
      <c r="F11" s="551"/>
      <c r="G11" s="551"/>
      <c r="H11" s="551"/>
      <c r="I11" s="551"/>
      <c r="J11" s="551"/>
      <c r="K11" s="551"/>
      <c r="L11" s="551"/>
      <c r="M11" s="551"/>
      <c r="N11" s="551"/>
      <c r="P11" s="315"/>
    </row>
    <row r="12" spans="1:16" ht="95.25" customHeight="1" x14ac:dyDescent="0.3">
      <c r="B12" s="551" t="s">
        <v>551</v>
      </c>
      <c r="C12" s="551"/>
      <c r="D12" s="551"/>
      <c r="E12" s="551"/>
      <c r="F12" s="551"/>
      <c r="G12" s="551"/>
      <c r="H12" s="551"/>
      <c r="I12" s="551"/>
      <c r="J12" s="551"/>
      <c r="K12" s="551"/>
      <c r="L12" s="551"/>
      <c r="M12" s="551"/>
      <c r="N12" s="551"/>
      <c r="P12" s="315"/>
    </row>
    <row r="13" spans="1:16" ht="108" customHeight="1" x14ac:dyDescent="0.3">
      <c r="B13" s="551" t="s">
        <v>552</v>
      </c>
      <c r="C13" s="551"/>
      <c r="D13" s="551"/>
      <c r="E13" s="551"/>
      <c r="F13" s="551"/>
      <c r="G13" s="551"/>
      <c r="H13" s="551"/>
      <c r="I13" s="551"/>
      <c r="J13" s="551"/>
      <c r="K13" s="551"/>
      <c r="L13" s="551"/>
      <c r="M13" s="551"/>
      <c r="N13" s="551"/>
      <c r="P13" s="315"/>
    </row>
    <row r="14" spans="1:16" x14ac:dyDescent="0.3">
      <c r="B14" s="4"/>
    </row>
    <row r="15" spans="1:16" x14ac:dyDescent="0.3">
      <c r="B15" s="4"/>
    </row>
    <row r="17" spans="2:2" x14ac:dyDescent="0.3">
      <c r="B17" s="4"/>
    </row>
    <row r="18" spans="2:2" x14ac:dyDescent="0.3">
      <c r="B18" s="4"/>
    </row>
    <row r="19" spans="2:2" x14ac:dyDescent="0.3">
      <c r="B19" s="4"/>
    </row>
  </sheetData>
  <sheetProtection algorithmName="SHA-512" hashValue="PNeh4xHOePalKJ4JOU9Uyv6LBV2d88aWqGALL/xDxPjbcFmtYqpCaBZsM04YlYAlHOf6G2QITwAVLxvLUM43Ww==" saltValue="7az6EWu+nZUR3uPEWyeqlQ==" spinCount="100000" sheet="1" objects="1" scenarios="1" formatRows="0" insertRows="0"/>
  <mergeCells count="9">
    <mergeCell ref="B11:N11"/>
    <mergeCell ref="B12:N12"/>
    <mergeCell ref="B13:N13"/>
    <mergeCell ref="B1:N1"/>
    <mergeCell ref="A3:A4"/>
    <mergeCell ref="B3:B4"/>
    <mergeCell ref="B9:N9"/>
    <mergeCell ref="B10:N10"/>
    <mergeCell ref="E3:L3"/>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4.4" x14ac:dyDescent="0.3"/>
  <cols>
    <col min="1" max="1" width="50" style="274" customWidth="1"/>
  </cols>
  <sheetData>
    <row r="1" spans="1:10" s="60" customFormat="1" x14ac:dyDescent="0.3">
      <c r="A1" s="273" t="s">
        <v>163</v>
      </c>
    </row>
    <row r="2" spans="1:10" s="60" customFormat="1" x14ac:dyDescent="0.3">
      <c r="A2" s="274" t="s">
        <v>164</v>
      </c>
    </row>
    <row r="3" spans="1:10" s="60" customFormat="1" ht="80.25" customHeight="1" x14ac:dyDescent="0.3">
      <c r="A3" s="275" t="s">
        <v>905</v>
      </c>
    </row>
    <row r="4" spans="1:10" ht="51" x14ac:dyDescent="0.3">
      <c r="A4" s="275" t="s">
        <v>897</v>
      </c>
      <c r="J4" s="272"/>
    </row>
    <row r="5" spans="1:10" ht="49.5" customHeight="1" x14ac:dyDescent="0.3">
      <c r="A5" s="275" t="s">
        <v>898</v>
      </c>
    </row>
    <row r="6" spans="1:10" ht="48.75" customHeight="1" x14ac:dyDescent="0.3">
      <c r="A6" s="275" t="s">
        <v>899</v>
      </c>
    </row>
    <row r="7" spans="1:10" ht="40.799999999999997" x14ac:dyDescent="0.3">
      <c r="A7" s="275" t="s">
        <v>900</v>
      </c>
    </row>
    <row r="8" spans="1:10" ht="20.399999999999999" x14ac:dyDescent="0.3">
      <c r="A8" s="275" t="s">
        <v>902</v>
      </c>
    </row>
    <row r="9" spans="1:10" ht="30.6" x14ac:dyDescent="0.3">
      <c r="A9" s="275" t="s">
        <v>904</v>
      </c>
    </row>
    <row r="10" spans="1:10" ht="81.599999999999994" x14ac:dyDescent="0.3">
      <c r="A10" s="275" t="s">
        <v>901</v>
      </c>
    </row>
    <row r="11" spans="1:10" x14ac:dyDescent="0.3">
      <c r="A11" s="276"/>
    </row>
    <row r="13" spans="1:10" x14ac:dyDescent="0.3">
      <c r="A13" s="273" t="s">
        <v>166</v>
      </c>
    </row>
    <row r="14" spans="1:10" x14ac:dyDescent="0.3">
      <c r="A14" s="274" t="s">
        <v>164</v>
      </c>
    </row>
    <row r="15" spans="1:10" x14ac:dyDescent="0.3">
      <c r="A15" s="274" t="s">
        <v>220</v>
      </c>
    </row>
    <row r="16" spans="1:10" x14ac:dyDescent="0.3">
      <c r="A16" s="274" t="s">
        <v>219</v>
      </c>
    </row>
    <row r="18" spans="1:1" x14ac:dyDescent="0.3">
      <c r="A18" s="273" t="s">
        <v>168</v>
      </c>
    </row>
    <row r="19" spans="1:1" x14ac:dyDescent="0.3">
      <c r="A19" s="274" t="s">
        <v>164</v>
      </c>
    </row>
    <row r="20" spans="1:1" x14ac:dyDescent="0.3">
      <c r="A20" s="274" t="s">
        <v>218</v>
      </c>
    </row>
    <row r="21" spans="1:1" x14ac:dyDescent="0.3">
      <c r="A21" s="274" t="s">
        <v>217</v>
      </c>
    </row>
    <row r="23" spans="1:1" s="60" customFormat="1" x14ac:dyDescent="0.3">
      <c r="A23" s="273" t="s">
        <v>907</v>
      </c>
    </row>
    <row r="24" spans="1:1" x14ac:dyDescent="0.3">
      <c r="A24" s="274" t="s">
        <v>164</v>
      </c>
    </row>
    <row r="25" spans="1:1" ht="14.7" customHeight="1" x14ac:dyDescent="0.3">
      <c r="A25" s="274" t="s">
        <v>908</v>
      </c>
    </row>
    <row r="26" spans="1:1" ht="14.7" customHeight="1" x14ac:dyDescent="0.3">
      <c r="A26" s="274" t="s">
        <v>909</v>
      </c>
    </row>
    <row r="27" spans="1:1" ht="14.7" customHeight="1" x14ac:dyDescent="0.3">
      <c r="A27" s="274" t="s">
        <v>910</v>
      </c>
    </row>
    <row r="29" spans="1:1" x14ac:dyDescent="0.3">
      <c r="A29" s="273" t="s">
        <v>171</v>
      </c>
    </row>
    <row r="30" spans="1:1" x14ac:dyDescent="0.3">
      <c r="A30" s="274" t="s">
        <v>164</v>
      </c>
    </row>
    <row r="31" spans="1:1" s="60" customFormat="1" ht="14.7" customHeight="1" x14ac:dyDescent="0.3">
      <c r="A31" s="274" t="s">
        <v>216</v>
      </c>
    </row>
    <row r="32" spans="1:1" s="60" customFormat="1" ht="14.7" customHeight="1" x14ac:dyDescent="0.3">
      <c r="A32" s="274" t="s">
        <v>215</v>
      </c>
    </row>
    <row r="33" spans="1:2" s="60" customFormat="1" ht="14.7" customHeight="1" x14ac:dyDescent="0.3">
      <c r="A33" s="274" t="s">
        <v>214</v>
      </c>
    </row>
    <row r="34" spans="1:2" s="60" customFormat="1" ht="14.7" customHeight="1" x14ac:dyDescent="0.3">
      <c r="A34" s="274" t="s">
        <v>213</v>
      </c>
    </row>
    <row r="35" spans="1:2" s="60" customFormat="1" ht="14.7" customHeight="1" x14ac:dyDescent="0.3">
      <c r="A35" s="274" t="s">
        <v>212</v>
      </c>
    </row>
    <row r="36" spans="1:2" s="60" customFormat="1" ht="14.7" customHeight="1" x14ac:dyDescent="0.3">
      <c r="A36" s="274" t="s">
        <v>211</v>
      </c>
    </row>
    <row r="37" spans="1:2" s="60" customFormat="1" ht="14.7" customHeight="1" x14ac:dyDescent="0.3">
      <c r="A37" s="274" t="s">
        <v>210</v>
      </c>
    </row>
    <row r="38" spans="1:2" x14ac:dyDescent="0.3">
      <c r="A38" s="61"/>
      <c r="B38" s="61"/>
    </row>
    <row r="39" spans="1:2" s="60" customFormat="1" x14ac:dyDescent="0.3">
      <c r="A39" s="273" t="s">
        <v>180</v>
      </c>
    </row>
    <row r="40" spans="1:2" s="60" customFormat="1" x14ac:dyDescent="0.3">
      <c r="A40" s="274" t="s">
        <v>164</v>
      </c>
    </row>
    <row r="41" spans="1:2" ht="14.7" customHeight="1" x14ac:dyDescent="0.3">
      <c r="A41" s="274" t="s">
        <v>209</v>
      </c>
    </row>
    <row r="42" spans="1:2" ht="14.7" customHeight="1" x14ac:dyDescent="0.3">
      <c r="A42" s="274" t="s">
        <v>208</v>
      </c>
    </row>
    <row r="43" spans="1:2" ht="14.7" customHeight="1" x14ac:dyDescent="0.3">
      <c r="A43" s="274" t="s">
        <v>207</v>
      </c>
    </row>
    <row r="44" spans="1:2" ht="14.7" customHeight="1" x14ac:dyDescent="0.3">
      <c r="A44" s="274" t="s">
        <v>206</v>
      </c>
    </row>
    <row r="45" spans="1:2" ht="14.7" customHeight="1" x14ac:dyDescent="0.3">
      <c r="A45" s="274" t="s">
        <v>205</v>
      </c>
    </row>
    <row r="46" spans="1:2" ht="14.7" customHeight="1" x14ac:dyDescent="0.3">
      <c r="A46" s="274" t="s">
        <v>204</v>
      </c>
    </row>
    <row r="48" spans="1:2" s="60" customFormat="1" x14ac:dyDescent="0.3">
      <c r="A48" s="273" t="s">
        <v>203</v>
      </c>
    </row>
    <row r="49" spans="1:1" x14ac:dyDescent="0.3">
      <c r="A49" s="274" t="s">
        <v>164</v>
      </c>
    </row>
    <row r="50" spans="1:1" ht="14.7" customHeight="1" x14ac:dyDescent="0.3">
      <c r="A50" s="274" t="s">
        <v>202</v>
      </c>
    </row>
    <row r="51" spans="1:1" ht="14.7" customHeight="1" x14ac:dyDescent="0.3">
      <c r="A51" s="274" t="s">
        <v>201</v>
      </c>
    </row>
    <row r="53" spans="1:1" s="60" customFormat="1" x14ac:dyDescent="0.3">
      <c r="A53" s="273" t="s">
        <v>200</v>
      </c>
    </row>
    <row r="54" spans="1:1" x14ac:dyDescent="0.3">
      <c r="A54" s="274" t="s">
        <v>164</v>
      </c>
    </row>
    <row r="55" spans="1:1" ht="14.7" customHeight="1" x14ac:dyDescent="0.3">
      <c r="A55" s="274" t="s">
        <v>199</v>
      </c>
    </row>
    <row r="56" spans="1:1" ht="14.7" customHeight="1" x14ac:dyDescent="0.3">
      <c r="A56" s="274" t="s">
        <v>198</v>
      </c>
    </row>
    <row r="57" spans="1:1" ht="14.7" customHeight="1" x14ac:dyDescent="0.3">
      <c r="A57" s="274" t="s">
        <v>197</v>
      </c>
    </row>
    <row r="60" spans="1:1" s="60" customFormat="1" x14ac:dyDescent="0.3">
      <c r="A60" s="273" t="s">
        <v>196</v>
      </c>
    </row>
    <row r="61" spans="1:1" x14ac:dyDescent="0.3">
      <c r="A61" s="274" t="s">
        <v>164</v>
      </c>
    </row>
    <row r="62" spans="1:1" ht="14.7" customHeight="1" x14ac:dyDescent="0.3">
      <c r="A62" s="274" t="s">
        <v>195</v>
      </c>
    </row>
    <row r="63" spans="1:1" ht="14.7" customHeight="1" x14ac:dyDescent="0.3">
      <c r="A63" s="274" t="s">
        <v>194</v>
      </c>
    </row>
    <row r="66" spans="1:1" s="60" customFormat="1" x14ac:dyDescent="0.3">
      <c r="A66" s="273" t="s">
        <v>193</v>
      </c>
    </row>
    <row r="67" spans="1:1" x14ac:dyDescent="0.3">
      <c r="A67" s="274" t="s">
        <v>164</v>
      </c>
    </row>
    <row r="68" spans="1:1" ht="14.7" customHeight="1" x14ac:dyDescent="0.3">
      <c r="A68" s="274" t="s">
        <v>192</v>
      </c>
    </row>
    <row r="69" spans="1:1" ht="14.7" customHeight="1" x14ac:dyDescent="0.3">
      <c r="A69" s="274" t="s">
        <v>191</v>
      </c>
    </row>
    <row r="71" spans="1:1" s="60" customFormat="1" x14ac:dyDescent="0.3">
      <c r="A71" s="273" t="s">
        <v>190</v>
      </c>
    </row>
    <row r="72" spans="1:1" x14ac:dyDescent="0.3">
      <c r="A72" s="274" t="s">
        <v>164</v>
      </c>
    </row>
    <row r="73" spans="1:1" ht="14.7" customHeight="1" x14ac:dyDescent="0.3">
      <c r="A73" s="274" t="s">
        <v>189</v>
      </c>
    </row>
    <row r="74" spans="1:1" ht="14.7" customHeight="1" x14ac:dyDescent="0.3">
      <c r="A74" s="274" t="s">
        <v>188</v>
      </c>
    </row>
    <row r="76" spans="1:1" s="60" customFormat="1" x14ac:dyDescent="0.3">
      <c r="A76" s="273" t="s">
        <v>184</v>
      </c>
    </row>
    <row r="77" spans="1:1" x14ac:dyDescent="0.3">
      <c r="A77" s="274" t="s">
        <v>164</v>
      </c>
    </row>
    <row r="78" spans="1:1" x14ac:dyDescent="0.3">
      <c r="A78" s="274" t="s">
        <v>187</v>
      </c>
    </row>
    <row r="79" spans="1:1" x14ac:dyDescent="0.3">
      <c r="A79" s="274" t="s">
        <v>186</v>
      </c>
    </row>
    <row r="80" spans="1:1" x14ac:dyDescent="0.3">
      <c r="A80" s="274" t="s">
        <v>185</v>
      </c>
    </row>
    <row r="82" spans="1:3" x14ac:dyDescent="0.3">
      <c r="A82" s="273" t="s">
        <v>246</v>
      </c>
    </row>
    <row r="83" spans="1:3" x14ac:dyDescent="0.3">
      <c r="A83" s="274" t="s">
        <v>164</v>
      </c>
    </row>
    <row r="84" spans="1:3" x14ac:dyDescent="0.3">
      <c r="A84" s="274" t="s">
        <v>264</v>
      </c>
    </row>
    <row r="85" spans="1:3" x14ac:dyDescent="0.3">
      <c r="A85" s="274" t="s">
        <v>244</v>
      </c>
    </row>
    <row r="86" spans="1:3" x14ac:dyDescent="0.3">
      <c r="A86" s="274" t="s">
        <v>245</v>
      </c>
    </row>
    <row r="89" spans="1:3" x14ac:dyDescent="0.3">
      <c r="A89" s="273" t="s">
        <v>273</v>
      </c>
    </row>
    <row r="90" spans="1:3" x14ac:dyDescent="0.3">
      <c r="A90" s="274" t="s">
        <v>841</v>
      </c>
      <c r="B90" t="s">
        <v>840</v>
      </c>
      <c r="C90" t="s">
        <v>590</v>
      </c>
    </row>
    <row r="91" spans="1:3" x14ac:dyDescent="0.3">
      <c r="A91" s="274"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3">
      <c r="A92" s="274" t="s">
        <v>275</v>
      </c>
      <c r="B92" s="81" t="str">
        <f>_xlfn.XLOOKUP(ParamosIšmokėjimoBūdai[[#This Row],[Būdas]],Lentelė5[Naudojami paramos išmokėjimo būdai],Lentelė5[Pasirinkti])</f>
        <v>Taip</v>
      </c>
      <c r="C92" t="s">
        <v>275</v>
      </c>
    </row>
    <row r="93" spans="1:3" x14ac:dyDescent="0.3">
      <c r="A93" s="274" t="s">
        <v>265</v>
      </c>
      <c r="B93" t="str">
        <f>_xlfn.XLOOKUP(ParamosIšmokėjimoBūdai[[#This Row],[Būdas]],Lentelė5[Naudojami paramos išmokėjimo būdai],Lentelė5[Pasirinkti])</f>
        <v>Taip</v>
      </c>
      <c r="C93" t="s">
        <v>265</v>
      </c>
    </row>
    <row r="95" spans="1:3" x14ac:dyDescent="0.3">
      <c r="A95" s="273" t="s">
        <v>295</v>
      </c>
    </row>
    <row r="96" spans="1:3" x14ac:dyDescent="0.3">
      <c r="A96" s="274" t="s">
        <v>19</v>
      </c>
    </row>
    <row r="97" spans="1:1" x14ac:dyDescent="0.3">
      <c r="A97" s="66" t="s">
        <v>177</v>
      </c>
    </row>
    <row r="98" spans="1:1" x14ac:dyDescent="0.3">
      <c r="A98" s="274" t="s">
        <v>296</v>
      </c>
    </row>
    <row r="99" spans="1:1" x14ac:dyDescent="0.3">
      <c r="A99" s="274" t="s">
        <v>297</v>
      </c>
    </row>
    <row r="100" spans="1:1" ht="16.2" x14ac:dyDescent="0.3">
      <c r="A100" s="274" t="s">
        <v>299</v>
      </c>
    </row>
    <row r="101" spans="1:1" ht="16.2" x14ac:dyDescent="0.3">
      <c r="A101" s="274" t="s">
        <v>300</v>
      </c>
    </row>
    <row r="104" spans="1:1" x14ac:dyDescent="0.3">
      <c r="A104" s="273" t="s">
        <v>824</v>
      </c>
    </row>
    <row r="105" spans="1:1" x14ac:dyDescent="0.3">
      <c r="A105" s="274" t="s">
        <v>825</v>
      </c>
    </row>
    <row r="106" spans="1:1" x14ac:dyDescent="0.3">
      <c r="A106" s="274" t="s">
        <v>826</v>
      </c>
    </row>
    <row r="109" spans="1:1" x14ac:dyDescent="0.3">
      <c r="A109" s="274" t="s">
        <v>837</v>
      </c>
    </row>
    <row r="110" spans="1:1" x14ac:dyDescent="0.3">
      <c r="A110" s="274" t="s">
        <v>836</v>
      </c>
    </row>
    <row r="111" spans="1:1" x14ac:dyDescent="0.3">
      <c r="A111" s="274" t="s">
        <v>838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3" t="s">
        <v>591</v>
      </c>
      <c r="C2" s="254" t="s">
        <v>842</v>
      </c>
    </row>
    <row r="4" spans="1:5" x14ac:dyDescent="0.3">
      <c r="B4" t="s">
        <v>592</v>
      </c>
    </row>
    <row r="6" spans="1:5" ht="28.8" x14ac:dyDescent="0.3">
      <c r="A6" s="259" t="s">
        <v>21</v>
      </c>
      <c r="B6" s="259" t="s">
        <v>594</v>
      </c>
      <c r="C6" s="259" t="s">
        <v>595</v>
      </c>
      <c r="D6" s="259" t="s">
        <v>593</v>
      </c>
      <c r="E6" s="259" t="s">
        <v>596</v>
      </c>
    </row>
    <row r="7" spans="1:5" ht="72" x14ac:dyDescent="0.3">
      <c r="A7" s="65">
        <f>ROW()-ROW(Pataisymai[[#Headers],[Eil. Nr.]])</f>
        <v>1</v>
      </c>
      <c r="B7" s="63" t="s">
        <v>652</v>
      </c>
      <c r="C7" s="263">
        <v>45357</v>
      </c>
      <c r="D7" s="63" t="s">
        <v>807</v>
      </c>
      <c r="E7" s="62"/>
    </row>
    <row r="8" spans="1:5" x14ac:dyDescent="0.3">
      <c r="A8" s="65">
        <f>ROW()-ROW(Pataisymai[[#Headers],[Eil. Nr.]])</f>
        <v>2</v>
      </c>
      <c r="B8" s="63" t="s">
        <v>797</v>
      </c>
      <c r="C8" s="263">
        <v>45362</v>
      </c>
      <c r="D8" s="63"/>
      <c r="E8" s="62"/>
    </row>
    <row r="9" spans="1:5" ht="28.8" x14ac:dyDescent="0.3">
      <c r="A9" s="65">
        <f>ROW()-ROW(Pataisymai[[#Headers],[Eil. Nr.]])</f>
        <v>3</v>
      </c>
      <c r="B9" s="63" t="s">
        <v>844</v>
      </c>
      <c r="C9" s="263">
        <v>45364</v>
      </c>
      <c r="D9" s="63" t="s">
        <v>843</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16" zoomScale="92" zoomScaleNormal="120" workbookViewId="0">
      <selection activeCell="C34" sqref="C34"/>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926</v>
      </c>
    </row>
    <row r="2" spans="2:5" x14ac:dyDescent="0.3">
      <c r="B2" s="253" t="s">
        <v>580</v>
      </c>
      <c r="C2" s="257">
        <v>1</v>
      </c>
    </row>
    <row r="3" spans="2:5" ht="50.25" customHeight="1" x14ac:dyDescent="0.3">
      <c r="B3" s="434" t="s">
        <v>927</v>
      </c>
      <c r="C3" s="435"/>
    </row>
    <row r="4" spans="2:5" x14ac:dyDescent="0.3">
      <c r="B4" s="60" t="s">
        <v>229</v>
      </c>
    </row>
    <row r="5" spans="2:5" x14ac:dyDescent="0.3">
      <c r="B5" s="60"/>
    </row>
    <row r="6" spans="2:5" ht="72" x14ac:dyDescent="0.3">
      <c r="B6" s="71" t="s">
        <v>547</v>
      </c>
      <c r="C6" s="417" t="s">
        <v>928</v>
      </c>
    </row>
    <row r="7" spans="2:5" x14ac:dyDescent="0.3">
      <c r="C7" s="418"/>
    </row>
    <row r="8" spans="2:5" x14ac:dyDescent="0.3">
      <c r="C8" s="419"/>
    </row>
    <row r="9" spans="2:5" x14ac:dyDescent="0.3">
      <c r="B9" s="270" t="s">
        <v>845</v>
      </c>
      <c r="C9" s="420" t="s">
        <v>826</v>
      </c>
    </row>
    <row r="10" spans="2:5" x14ac:dyDescent="0.3">
      <c r="C10" s="418"/>
    </row>
    <row r="11" spans="2:5" x14ac:dyDescent="0.3">
      <c r="C11" s="418"/>
    </row>
    <row r="12" spans="2:5" x14ac:dyDescent="0.3">
      <c r="B12" s="71" t="s">
        <v>344</v>
      </c>
      <c r="C12" s="421">
        <v>45952</v>
      </c>
    </row>
    <row r="13" spans="2:5" x14ac:dyDescent="0.3">
      <c r="B13" s="71" t="s">
        <v>173</v>
      </c>
      <c r="C13" s="422"/>
    </row>
    <row r="14" spans="2:5" ht="28.8" x14ac:dyDescent="0.3">
      <c r="B14" s="71" t="s">
        <v>226</v>
      </c>
      <c r="C14" s="423">
        <v>36</v>
      </c>
    </row>
    <row r="15" spans="2:5" ht="28.8" x14ac:dyDescent="0.3">
      <c r="B15" s="71" t="s">
        <v>230</v>
      </c>
      <c r="C15" s="423">
        <v>3</v>
      </c>
    </row>
    <row r="16" spans="2:5" x14ac:dyDescent="0.3">
      <c r="B16" s="185" t="s">
        <v>233</v>
      </c>
      <c r="C16" s="424"/>
      <c r="E16" s="62" t="s">
        <v>283</v>
      </c>
    </row>
    <row r="17" spans="2:3" x14ac:dyDescent="0.3">
      <c r="B17" s="71" t="s">
        <v>337</v>
      </c>
      <c r="C17" s="423">
        <v>3</v>
      </c>
    </row>
    <row r="18" spans="2:3" x14ac:dyDescent="0.3">
      <c r="B18" s="186"/>
      <c r="C18" s="184"/>
    </row>
    <row r="19" spans="2:3" x14ac:dyDescent="0.3">
      <c r="B19" s="186"/>
      <c r="C19" s="184"/>
    </row>
    <row r="20" spans="2:3" x14ac:dyDescent="0.3">
      <c r="B20" s="187" t="s">
        <v>228</v>
      </c>
      <c r="C20" s="74" t="s">
        <v>179</v>
      </c>
    </row>
    <row r="21" spans="2:3" x14ac:dyDescent="0.3">
      <c r="B21" s="71" t="s">
        <v>158</v>
      </c>
      <c r="C21" s="425">
        <v>0</v>
      </c>
    </row>
    <row r="22" spans="2:3" x14ac:dyDescent="0.3">
      <c r="B22" s="71" t="s">
        <v>159</v>
      </c>
      <c r="C22" s="425">
        <v>0</v>
      </c>
    </row>
    <row r="23" spans="2:3" x14ac:dyDescent="0.3">
      <c r="B23" s="71" t="s">
        <v>160</v>
      </c>
      <c r="C23" s="426">
        <v>0</v>
      </c>
    </row>
    <row r="24" spans="2:3" x14ac:dyDescent="0.3">
      <c r="B24" s="71" t="s">
        <v>174</v>
      </c>
      <c r="C24" s="425">
        <v>0</v>
      </c>
    </row>
    <row r="25" spans="2:3" x14ac:dyDescent="0.3">
      <c r="B25" s="186"/>
      <c r="C25" s="184"/>
    </row>
    <row r="26" spans="2:3" x14ac:dyDescent="0.3">
      <c r="B26" s="186"/>
      <c r="C26" s="184"/>
    </row>
    <row r="27" spans="2:3" ht="28.8" x14ac:dyDescent="0.3">
      <c r="B27" s="71" t="s">
        <v>277</v>
      </c>
      <c r="C27" s="427">
        <v>0.4</v>
      </c>
    </row>
    <row r="29" spans="2:3" x14ac:dyDescent="0.3">
      <c r="B29" s="431" t="s">
        <v>835</v>
      </c>
      <c r="C29" s="428" t="s">
        <v>839</v>
      </c>
    </row>
    <row r="30" spans="2:3" x14ac:dyDescent="0.3">
      <c r="B30" s="432" t="s">
        <v>274</v>
      </c>
      <c r="C30" s="429" t="s">
        <v>836</v>
      </c>
    </row>
    <row r="31" spans="2:3" x14ac:dyDescent="0.3">
      <c r="B31" s="432" t="s">
        <v>275</v>
      </c>
      <c r="C31" s="429" t="s">
        <v>836</v>
      </c>
    </row>
    <row r="32" spans="2:3" x14ac:dyDescent="0.3">
      <c r="B32" s="433" t="s">
        <v>265</v>
      </c>
      <c r="C32" s="430" t="s">
        <v>836</v>
      </c>
    </row>
  </sheetData>
  <sheetProtection algorithmName="SHA-512" hashValue="O3nCPzh8EWDPV4oEuMmNf+a/qDyYUi3SSr0M7asZ+qy9fC9b2ixDpiNfFa/7iNrcdinnzF9p5AGus5d+IZPNtQ==" saltValue="VhAXgeZwmT6AHYBHLQTP7A=="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5" sqref="D15"/>
    </sheetView>
  </sheetViews>
  <sheetFormatPr defaultColWidth="8.6640625" defaultRowHeight="13.8" x14ac:dyDescent="0.3"/>
  <cols>
    <col min="1" max="1" width="2.33203125" style="232" customWidth="1"/>
    <col min="2" max="2" width="4.88671875" style="232" hidden="1" customWidth="1"/>
    <col min="3" max="3" width="7.88671875" style="232" customWidth="1"/>
    <col min="4" max="4" width="64.33203125" style="232" customWidth="1"/>
    <col min="5" max="5" width="2.44140625" style="232" customWidth="1"/>
    <col min="6" max="16384" width="8.6640625" style="232"/>
  </cols>
  <sheetData>
    <row r="2" spans="2:4" ht="14.4" x14ac:dyDescent="0.3">
      <c r="B2" s="436" t="s">
        <v>4</v>
      </c>
      <c r="C2" s="436"/>
      <c r="D2" s="436"/>
    </row>
    <row r="4" spans="2:4" s="233" customFormat="1" ht="26.25" customHeight="1" x14ac:dyDescent="0.3">
      <c r="B4" s="234" t="s">
        <v>21</v>
      </c>
      <c r="C4" s="234" t="s">
        <v>545</v>
      </c>
      <c r="D4" s="234" t="s">
        <v>293</v>
      </c>
    </row>
    <row r="5" spans="2:4" s="233" customFormat="1" ht="14.4" x14ac:dyDescent="0.3">
      <c r="B5" s="235">
        <f>ROW()-ROW(Turinys[[#Headers],[Eil. Nr.]])</f>
        <v>1</v>
      </c>
      <c r="C5" s="235"/>
      <c r="D5" s="236" t="s">
        <v>224</v>
      </c>
    </row>
    <row r="6" spans="2:4" s="233" customFormat="1" ht="14.4" x14ac:dyDescent="0.3">
      <c r="B6" s="235">
        <f>ROW()-ROW(Turinys[[#Headers],[Eil. Nr.]])</f>
        <v>2</v>
      </c>
      <c r="C6" s="235" t="s">
        <v>0</v>
      </c>
      <c r="D6" s="236" t="s">
        <v>581</v>
      </c>
    </row>
    <row r="7" spans="2:4" s="233" customFormat="1" ht="14.4" x14ac:dyDescent="0.3">
      <c r="B7" s="235">
        <f>ROW()-ROW(Turinys[[#Headers],[Eil. Nr.]])</f>
        <v>3</v>
      </c>
      <c r="C7" s="235" t="s">
        <v>6</v>
      </c>
      <c r="D7" s="236" t="s">
        <v>582</v>
      </c>
    </row>
    <row r="8" spans="2:4" s="233" customFormat="1" ht="28.8" x14ac:dyDescent="0.3">
      <c r="B8" s="235">
        <f>ROW()-ROW(Turinys[[#Headers],[Eil. Nr.]])</f>
        <v>4</v>
      </c>
      <c r="C8" s="235" t="s">
        <v>7</v>
      </c>
      <c r="D8" s="236" t="s">
        <v>583</v>
      </c>
    </row>
    <row r="9" spans="2:4" s="233" customFormat="1" ht="14.4" x14ac:dyDescent="0.3">
      <c r="B9" s="235">
        <f>ROW()-ROW(Turinys[[#Headers],[Eil. Nr.]])</f>
        <v>5</v>
      </c>
      <c r="C9" s="235" t="s">
        <v>98</v>
      </c>
      <c r="D9" s="236" t="s">
        <v>584</v>
      </c>
    </row>
    <row r="10" spans="2:4" s="233" customFormat="1" ht="14.4" x14ac:dyDescent="0.3">
      <c r="B10" s="235">
        <f>ROW()-ROW(Turinys[[#Headers],[Eil. Nr.]])</f>
        <v>6</v>
      </c>
      <c r="C10" s="235" t="s">
        <v>8</v>
      </c>
      <c r="D10" s="236" t="s">
        <v>585</v>
      </c>
    </row>
    <row r="11" spans="2:4" s="233" customFormat="1" ht="14.4" x14ac:dyDescent="0.3">
      <c r="B11" s="235">
        <f>ROW()-ROW(Turinys[[#Headers],[Eil. Nr.]])</f>
        <v>7</v>
      </c>
      <c r="C11" s="235" t="s">
        <v>20</v>
      </c>
      <c r="D11" s="236" t="s">
        <v>586</v>
      </c>
    </row>
    <row r="12" spans="2:4" s="233" customFormat="1" ht="14.4" x14ac:dyDescent="0.3">
      <c r="B12" s="235">
        <f>ROW()-ROW(Turinys[[#Headers],[Eil. Nr.]])</f>
        <v>8</v>
      </c>
      <c r="C12" s="235" t="s">
        <v>33</v>
      </c>
      <c r="D12" s="236" t="s">
        <v>587</v>
      </c>
    </row>
    <row r="13" spans="2:4" s="233" customFormat="1" ht="14.4" x14ac:dyDescent="0.3">
      <c r="B13" s="235">
        <f>ROW()-ROW(Turinys[[#Headers],[Eil. Nr.]])</f>
        <v>9</v>
      </c>
      <c r="C13" s="235" t="s">
        <v>35</v>
      </c>
      <c r="D13" s="236" t="s">
        <v>588</v>
      </c>
    </row>
    <row r="14" spans="2:4" s="233" customFormat="1" ht="14.4" x14ac:dyDescent="0.3">
      <c r="B14" s="235">
        <f>ROW()-ROW(Turinys[[#Headers],[Eil. Nr.]])</f>
        <v>10</v>
      </c>
      <c r="C14" s="235" t="s">
        <v>882</v>
      </c>
      <c r="D14" s="236" t="s">
        <v>90</v>
      </c>
    </row>
    <row r="15" spans="2:4" s="233" customFormat="1" ht="14.4" x14ac:dyDescent="0.3">
      <c r="B15" s="235">
        <f>ROW()-ROW(Turinys[[#Headers],[Eil. Nr.]])</f>
        <v>11</v>
      </c>
      <c r="C15" s="235" t="s">
        <v>883</v>
      </c>
      <c r="D15" s="236" t="s">
        <v>124</v>
      </c>
    </row>
    <row r="16" spans="2:4" s="233" customFormat="1" ht="14.4" x14ac:dyDescent="0.3">
      <c r="B16" s="235">
        <f>ROW()-ROW(Turinys[[#Headers],[Eil. Nr.]])</f>
        <v>12</v>
      </c>
      <c r="C16" s="235" t="s">
        <v>884</v>
      </c>
      <c r="D16" s="236" t="s">
        <v>126</v>
      </c>
    </row>
    <row r="17" spans="2:4" s="233" customFormat="1" ht="14.4" x14ac:dyDescent="0.3">
      <c r="B17" s="235">
        <f>ROW()-ROW(Turinys[[#Headers],[Eil. Nr.]])</f>
        <v>13</v>
      </c>
      <c r="C17" s="235" t="s">
        <v>885</v>
      </c>
      <c r="D17" s="236" t="s">
        <v>589</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topLeftCell="A3" zoomScale="106" zoomScaleNormal="150" workbookViewId="0">
      <selection activeCell="C9" sqref="C9"/>
    </sheetView>
  </sheetViews>
  <sheetFormatPr defaultColWidth="9.109375" defaultRowHeight="14.4" x14ac:dyDescent="0.3"/>
  <cols>
    <col min="1" max="1" width="3.44140625" style="274" customWidth="1"/>
    <col min="2" max="2" width="59.109375" style="274" customWidth="1"/>
    <col min="3" max="3" width="21.5546875" style="274" customWidth="1"/>
    <col min="4" max="4" width="11.6640625" style="274" hidden="1" customWidth="1"/>
    <col min="5" max="5" width="9.33203125" style="274" customWidth="1"/>
    <col min="6" max="6" width="12" style="274" customWidth="1"/>
    <col min="7" max="7" width="61.6640625" style="274" customWidth="1"/>
    <col min="8" max="16384" width="9.109375" style="274"/>
  </cols>
  <sheetData>
    <row r="1" spans="1:7" x14ac:dyDescent="0.3">
      <c r="G1" s="274" t="s">
        <v>917</v>
      </c>
    </row>
    <row r="2" spans="1:7" ht="15.6" x14ac:dyDescent="0.3">
      <c r="B2" s="279" t="s">
        <v>340</v>
      </c>
      <c r="F2" s="280" t="s">
        <v>912</v>
      </c>
      <c r="G2" s="281" t="s">
        <v>913</v>
      </c>
    </row>
    <row r="3" spans="1:7" ht="36" x14ac:dyDescent="0.3">
      <c r="B3" s="406" t="s">
        <v>925</v>
      </c>
      <c r="C3" s="274" t="s">
        <v>918</v>
      </c>
      <c r="F3" s="282"/>
      <c r="G3" s="283" t="s">
        <v>914</v>
      </c>
    </row>
    <row r="4" spans="1:7" ht="48" x14ac:dyDescent="0.3">
      <c r="B4" s="407" t="s">
        <v>924</v>
      </c>
      <c r="C4" s="277" t="s">
        <v>919</v>
      </c>
      <c r="F4" s="284"/>
      <c r="G4" s="285" t="s">
        <v>915</v>
      </c>
    </row>
    <row r="5" spans="1:7" ht="24" x14ac:dyDescent="0.3">
      <c r="B5" s="408" t="s">
        <v>923</v>
      </c>
      <c r="C5" s="274" t="s">
        <v>920</v>
      </c>
      <c r="F5" s="288"/>
      <c r="G5" s="289" t="s">
        <v>916</v>
      </c>
    </row>
    <row r="6" spans="1:7" ht="24" x14ac:dyDescent="0.3">
      <c r="B6" s="286" t="s">
        <v>431</v>
      </c>
      <c r="D6" s="274" t="s">
        <v>345</v>
      </c>
    </row>
    <row r="7" spans="1:7" ht="28.8" x14ac:dyDescent="0.3">
      <c r="B7" s="287" t="s">
        <v>430</v>
      </c>
      <c r="C7" s="277" t="s">
        <v>921</v>
      </c>
    </row>
    <row r="8" spans="1:7" ht="36" x14ac:dyDescent="0.3">
      <c r="B8" s="290" t="s">
        <v>546</v>
      </c>
      <c r="C8" s="274" t="s">
        <v>922</v>
      </c>
      <c r="D8" s="66" t="s">
        <v>341</v>
      </c>
    </row>
    <row r="9" spans="1:7" ht="36" x14ac:dyDescent="0.3">
      <c r="B9" s="291" t="s">
        <v>548</v>
      </c>
      <c r="C9" s="274" t="s">
        <v>922</v>
      </c>
      <c r="D9" s="274" t="s">
        <v>432</v>
      </c>
    </row>
    <row r="11" spans="1:7" ht="48" x14ac:dyDescent="0.3">
      <c r="A11" s="292"/>
      <c r="B11" s="293" t="s">
        <v>342</v>
      </c>
    </row>
    <row r="12" spans="1:7" ht="36" x14ac:dyDescent="0.3">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topLeftCell="A17" zoomScale="84" zoomScaleNormal="130" workbookViewId="0">
      <selection activeCell="C13" sqref="C13"/>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58" t="str">
        <f>_xlfn.CONCAT("Versija: ",Forma!$C$2,TEXT(Parametrai!$C$2,".000"))</f>
        <v>Versija: L2.001</v>
      </c>
      <c r="G1" s="299" t="s">
        <v>224</v>
      </c>
    </row>
    <row r="2" spans="1:11" ht="25.2" customHeight="1" x14ac:dyDescent="0.3">
      <c r="A2" s="441"/>
      <c r="B2" s="441"/>
      <c r="C2" s="441"/>
      <c r="D2" s="441"/>
      <c r="E2" s="441"/>
      <c r="G2" s="300" t="s">
        <v>878</v>
      </c>
    </row>
    <row r="3" spans="1:11" x14ac:dyDescent="0.3">
      <c r="C3" s="72" t="s">
        <v>225</v>
      </c>
      <c r="D3" s="72"/>
      <c r="G3" s="267"/>
    </row>
    <row r="4" spans="1:11" ht="25.2" customHeight="1" x14ac:dyDescent="0.3">
      <c r="A4" s="444"/>
      <c r="B4" s="444"/>
      <c r="C4" s="444"/>
      <c r="D4" s="444"/>
      <c r="E4" s="444"/>
      <c r="G4" s="267" t="s">
        <v>879</v>
      </c>
    </row>
    <row r="5" spans="1:11" x14ac:dyDescent="0.3">
      <c r="C5" s="72" t="s">
        <v>846</v>
      </c>
      <c r="D5" s="72"/>
      <c r="G5" s="267"/>
    </row>
    <row r="6" spans="1:11" ht="10.199999999999999" customHeight="1" x14ac:dyDescent="0.3">
      <c r="C6" s="72"/>
      <c r="D6" s="72"/>
      <c r="G6" s="267"/>
    </row>
    <row r="7" spans="1:11" ht="47.25" customHeight="1" x14ac:dyDescent="0.3">
      <c r="A7" s="446" t="s">
        <v>877</v>
      </c>
      <c r="B7" s="446"/>
      <c r="C7" s="446"/>
      <c r="D7" s="446"/>
      <c r="E7" s="446"/>
      <c r="G7" s="410"/>
    </row>
    <row r="8" spans="1:11" ht="10.199999999999999" customHeight="1" x14ac:dyDescent="0.3">
      <c r="A8" s="454"/>
      <c r="B8" s="454"/>
      <c r="C8" s="454"/>
      <c r="D8" s="454"/>
      <c r="E8" s="454"/>
      <c r="G8" s="267"/>
    </row>
    <row r="9" spans="1:11" ht="45.6" customHeight="1" x14ac:dyDescent="0.3">
      <c r="A9" s="445" t="str">
        <f>Parametrai!C6</f>
        <v>VERSLO PLANAS, TEIKIAMAS PAGAL ROKIŠKIO RAJONO  VIETOS VEIKLOS GRUPĖS VIETOS PLĖTROS STRATEGIJOS PRIEMONĘ „PALANKIŲ SĄLYGŲ VERSLUMUI SKATINIMAS PER VIEŠŲJŲ PASLAUGŲ PLĖTOJIMĄ“ Nr. ROKI-LEADER-20VVG-08-01</v>
      </c>
      <c r="B9" s="445"/>
      <c r="C9" s="445"/>
      <c r="D9" s="445"/>
      <c r="E9" s="445"/>
      <c r="G9" s="267"/>
    </row>
    <row r="10" spans="1:11" ht="10.199999999999999" customHeight="1" x14ac:dyDescent="0.3">
      <c r="A10" s="59"/>
      <c r="G10" s="267"/>
    </row>
    <row r="11" spans="1:11" s="65" customFormat="1" ht="14.85" customHeight="1" x14ac:dyDescent="0.3">
      <c r="A11" s="59"/>
      <c r="B11" s="63"/>
      <c r="C11" s="319"/>
      <c r="D11" s="63"/>
      <c r="E11" s="63"/>
      <c r="G11" s="88" t="str">
        <f>IF(C11="","Klaida! Įveskite datą.","ok")</f>
        <v>Klaida! Įveskite datą.</v>
      </c>
      <c r="H11" s="62"/>
      <c r="I11" s="62"/>
      <c r="J11" s="62"/>
      <c r="K11" s="62"/>
    </row>
    <row r="12" spans="1:11" s="65" customFormat="1" ht="14.85" customHeight="1" x14ac:dyDescent="0.3">
      <c r="A12" s="63"/>
      <c r="B12" s="63"/>
      <c r="C12" s="69" t="s">
        <v>222</v>
      </c>
      <c r="D12" s="63"/>
      <c r="E12" s="63"/>
      <c r="G12" s="267"/>
      <c r="H12" s="62"/>
      <c r="I12" s="62"/>
      <c r="J12" s="62"/>
      <c r="K12" s="62"/>
    </row>
    <row r="13" spans="1:11" s="65" customFormat="1" ht="15.6" x14ac:dyDescent="0.3">
      <c r="A13" s="59"/>
      <c r="B13" s="63"/>
      <c r="C13" s="320"/>
      <c r="D13" s="63"/>
      <c r="E13" s="63"/>
      <c r="G13" s="267"/>
      <c r="H13" s="62"/>
      <c r="I13" s="62"/>
      <c r="J13" s="62"/>
      <c r="K13" s="62"/>
    </row>
    <row r="14" spans="1:11" ht="15.6" x14ac:dyDescent="0.3">
      <c r="A14" s="59"/>
      <c r="C14" s="70" t="s">
        <v>223</v>
      </c>
      <c r="D14" s="69"/>
      <c r="G14" s="267"/>
    </row>
    <row r="15" spans="1:11" x14ac:dyDescent="0.3">
      <c r="A15" s="121" t="s">
        <v>0</v>
      </c>
      <c r="B15" s="442" t="s">
        <v>161</v>
      </c>
      <c r="C15" s="442"/>
      <c r="D15" s="442"/>
      <c r="E15" s="442"/>
      <c r="G15" s="267"/>
    </row>
    <row r="16" spans="1:11" x14ac:dyDescent="0.3">
      <c r="A16" s="122" t="s">
        <v>1</v>
      </c>
      <c r="B16" s="447" t="s">
        <v>172</v>
      </c>
      <c r="C16" s="447"/>
      <c r="D16" s="447"/>
      <c r="E16" s="447"/>
      <c r="G16" s="267"/>
    </row>
    <row r="17" spans="1:7" ht="24.75" customHeight="1" x14ac:dyDescent="0.3">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167</v>
      </c>
      <c r="B19" s="76" t="s">
        <v>227</v>
      </c>
      <c r="C19" s="361" t="str">
        <f>IF(C17=0,"-",IFERROR(IF(DAY(C18) &lt; DAY(C17), 1 + DATEDIF(C17, C18, "M") + (DAY(C18) - DAY(C17) + 1) / DAY(EOMONTH(C17,0)),DATEDIF(C17, C18, "M") + (DAY(C18) - DAY(C17) + 1) / DAY(EOMONTH(C17,0))),"-"))</f>
        <v>-</v>
      </c>
      <c r="D19" s="452"/>
      <c r="E19" s="453"/>
      <c r="G19" s="267"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1" t="s">
        <v>3</v>
      </c>
      <c r="B20" s="443" t="s">
        <v>162</v>
      </c>
      <c r="C20" s="443"/>
      <c r="D20" s="443"/>
      <c r="E20" s="443"/>
      <c r="G20" s="267"/>
    </row>
    <row r="21" spans="1:7" ht="30" customHeight="1" x14ac:dyDescent="0.3">
      <c r="A21" s="71" t="s">
        <v>169</v>
      </c>
      <c r="B21" s="71" t="s">
        <v>906</v>
      </c>
      <c r="C21" s="438" t="s">
        <v>164</v>
      </c>
      <c r="D21" s="439"/>
      <c r="E21" s="440"/>
      <c r="G21" s="267" t="s">
        <v>597</v>
      </c>
    </row>
    <row r="22" spans="1:7" ht="28.8" x14ac:dyDescent="0.3">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x14ac:dyDescent="0.3">
      <c r="A23" s="63" t="s">
        <v>888</v>
      </c>
      <c r="B23" s="63" t="s">
        <v>284</v>
      </c>
      <c r="C23" s="362" t="str" cm="1">
        <f t="array" ref="C23">IFERROR(_xlfn.UNIQUE(_xlfn._xlws.FILTER('4'!D:D, ('4'!$B:$B="Veiklos kodas ir pavadinimas pagal EVRK")*('4'!$D:$D&lt;&gt;"")))," –")</f>
        <v xml:space="preserve"> –</v>
      </c>
      <c r="D23" s="268"/>
      <c r="E23" s="268"/>
      <c r="G23" s="301" t="s">
        <v>847</v>
      </c>
    </row>
    <row r="24" spans="1:7" x14ac:dyDescent="0.3">
      <c r="C24" s="267"/>
      <c r="D24" s="268"/>
      <c r="E24" s="268"/>
      <c r="G24" s="267"/>
    </row>
    <row r="25" spans="1:7" ht="189" customHeight="1" x14ac:dyDescent="0.3">
      <c r="B25" s="437" t="s">
        <v>903</v>
      </c>
      <c r="C25" s="437"/>
      <c r="D25" s="437"/>
      <c r="E25" s="437"/>
      <c r="G25" s="300"/>
    </row>
    <row r="26" spans="1:7" x14ac:dyDescent="0.3">
      <c r="C26" s="267"/>
      <c r="D26" s="269"/>
      <c r="E26" s="269"/>
      <c r="G26" s="300"/>
    </row>
    <row r="27" spans="1:7" x14ac:dyDescent="0.3">
      <c r="C27" s="267"/>
      <c r="D27" s="268"/>
      <c r="E27" s="268"/>
      <c r="G27" s="300"/>
    </row>
    <row r="28" spans="1:7" x14ac:dyDescent="0.3">
      <c r="C28" s="267"/>
      <c r="D28" s="268"/>
      <c r="E28" s="268"/>
      <c r="G28" s="300"/>
    </row>
    <row r="29" spans="1:7" x14ac:dyDescent="0.3">
      <c r="C29" s="267"/>
      <c r="D29" s="268"/>
      <c r="E29" s="268"/>
      <c r="G29" s="300"/>
    </row>
    <row r="30" spans="1:7" x14ac:dyDescent="0.3">
      <c r="C30" s="267"/>
      <c r="D30" s="268"/>
      <c r="E30" s="268"/>
      <c r="G30" s="300"/>
    </row>
    <row r="31" spans="1:7" x14ac:dyDescent="0.3">
      <c r="C31" s="267"/>
      <c r="D31" s="268"/>
      <c r="E31" s="268"/>
      <c r="G31" s="300"/>
    </row>
    <row r="32" spans="1:7" x14ac:dyDescent="0.3">
      <c r="C32" s="267"/>
      <c r="D32" s="268"/>
      <c r="E32" s="268"/>
      <c r="G32" s="300"/>
    </row>
    <row r="33" spans="3:5" x14ac:dyDescent="0.3">
      <c r="C33" s="62"/>
      <c r="D33" s="62"/>
      <c r="E33" s="62"/>
    </row>
    <row r="34" spans="3:5" x14ac:dyDescent="0.3">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8" priority="1">
      <formula>$C23&lt;&gt;0</formula>
    </cfRule>
  </conditionalFormatting>
  <conditionalFormatting sqref="D22">
    <cfRule type="expression" dxfId="97" priority="2">
      <formula>$C22&lt;&gt;0</formula>
    </cfRule>
    <cfRule type="expression" dxfId="96" priority="111">
      <formula>$C26&lt;&gt;0</formula>
    </cfRule>
  </conditionalFormatting>
  <conditionalFormatting sqref="D23:D24 D26:D32">
    <cfRule type="expression" dxfId="95" priority="9">
      <formula>$C23&lt;&gt;0</formula>
    </cfRule>
  </conditionalFormatting>
  <conditionalFormatting sqref="E22">
    <cfRule type="expression" dxfId="94" priority="113">
      <formula>$C26&lt;&gt;0</formula>
    </cfRule>
  </conditionalFormatting>
  <conditionalFormatting sqref="E23:E24 E26:E32">
    <cfRule type="expression" dxfId="93" priority="11">
      <formula>$C23&lt;&gt;0</formula>
    </cfRule>
  </conditionalFormatting>
  <conditionalFormatting sqref="G2:G32">
    <cfRule type="expression" dxfId="92"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topLeftCell="A21" zoomScale="69" zoomScaleNormal="130" workbookViewId="0">
      <selection activeCell="S19" sqref="S19"/>
    </sheetView>
  </sheetViews>
  <sheetFormatPr defaultColWidth="8.88671875" defaultRowHeight="14.4" x14ac:dyDescent="0.3"/>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1" t="s">
        <v>6</v>
      </c>
      <c r="B1" s="463" t="s">
        <v>542</v>
      </c>
      <c r="C1" s="464"/>
      <c r="D1" s="464"/>
      <c r="E1" s="464"/>
      <c r="F1" s="464"/>
      <c r="G1" s="464"/>
      <c r="H1" s="464"/>
      <c r="I1" s="464"/>
      <c r="J1" s="464"/>
      <c r="K1" s="464"/>
      <c r="M1" s="299" t="s">
        <v>224</v>
      </c>
    </row>
    <row r="2" spans="1:13" s="62" customFormat="1" ht="144" customHeight="1" x14ac:dyDescent="0.3">
      <c r="A2" s="64" t="s">
        <v>181</v>
      </c>
      <c r="B2" s="64" t="s">
        <v>880</v>
      </c>
      <c r="C2" s="455"/>
      <c r="D2" s="455"/>
      <c r="E2" s="455"/>
      <c r="F2" s="455"/>
      <c r="G2" s="455"/>
      <c r="H2" s="455"/>
      <c r="I2" s="455"/>
      <c r="J2" s="455"/>
      <c r="K2" s="455"/>
      <c r="M2" s="302" t="s">
        <v>892</v>
      </c>
    </row>
    <row r="3" spans="1:13" s="62" customFormat="1" ht="43.5" customHeight="1" x14ac:dyDescent="0.3">
      <c r="A3" s="64" t="s">
        <v>182</v>
      </c>
      <c r="B3" s="64" t="s">
        <v>890</v>
      </c>
      <c r="C3" s="456"/>
      <c r="D3" s="457"/>
      <c r="E3" s="457"/>
      <c r="F3" s="457"/>
      <c r="G3" s="457"/>
      <c r="H3" s="457"/>
      <c r="I3" s="457"/>
      <c r="J3" s="457"/>
      <c r="K3" s="458"/>
      <c r="M3" s="302" t="s">
        <v>891</v>
      </c>
    </row>
    <row r="4" spans="1:13" s="62" customFormat="1" ht="174.75" customHeight="1" x14ac:dyDescent="0.3">
      <c r="A4" s="64" t="s">
        <v>889</v>
      </c>
      <c r="B4" s="64" t="s">
        <v>893</v>
      </c>
      <c r="C4" s="455"/>
      <c r="D4" s="455"/>
      <c r="E4" s="455"/>
      <c r="F4" s="455"/>
      <c r="G4" s="455"/>
      <c r="H4" s="455"/>
      <c r="I4" s="455"/>
      <c r="J4" s="455"/>
      <c r="K4" s="455"/>
      <c r="M4" s="303" t="s">
        <v>894</v>
      </c>
    </row>
    <row r="5" spans="1:13" s="62" customFormat="1" ht="9.6" customHeight="1" x14ac:dyDescent="0.3">
      <c r="M5" s="66"/>
    </row>
    <row r="6" spans="1:13" ht="30" customHeight="1" x14ac:dyDescent="0.3">
      <c r="A6" s="121" t="s">
        <v>7</v>
      </c>
      <c r="B6" s="478" t="s">
        <v>544</v>
      </c>
      <c r="C6" s="479"/>
      <c r="D6" s="479"/>
      <c r="E6" s="479"/>
      <c r="F6" s="479"/>
      <c r="G6" s="479"/>
      <c r="H6" s="479"/>
      <c r="I6" s="479"/>
      <c r="J6" s="479"/>
      <c r="K6" s="479"/>
    </row>
    <row r="7" spans="1:13" ht="14.85" customHeight="1" x14ac:dyDescent="0.3">
      <c r="A7" s="121" t="s">
        <v>183</v>
      </c>
      <c r="B7" s="443" t="s">
        <v>249</v>
      </c>
      <c r="C7" s="443"/>
      <c r="D7" s="443"/>
      <c r="E7" s="443"/>
      <c r="F7" s="443"/>
      <c r="G7" s="443"/>
      <c r="H7" s="443"/>
      <c r="I7" s="443"/>
      <c r="J7" s="443"/>
      <c r="K7" s="443"/>
    </row>
    <row r="8" spans="1:13" x14ac:dyDescent="0.3">
      <c r="A8" s="121" t="s">
        <v>221</v>
      </c>
      <c r="B8" s="476" t="s">
        <v>239</v>
      </c>
      <c r="C8" s="476"/>
      <c r="D8" s="476"/>
      <c r="E8" s="476"/>
      <c r="F8" s="476"/>
      <c r="G8" s="476"/>
      <c r="H8" s="476"/>
      <c r="I8" s="476"/>
      <c r="J8" s="476"/>
      <c r="K8" s="476"/>
      <c r="M8" s="269"/>
    </row>
    <row r="9" spans="1:13" ht="63" customHeight="1" x14ac:dyDescent="0.3">
      <c r="A9" s="481" t="s">
        <v>235</v>
      </c>
      <c r="B9" s="481"/>
      <c r="C9" s="481"/>
      <c r="D9" s="481"/>
      <c r="E9" s="481"/>
      <c r="F9" s="481"/>
      <c r="G9" s="481"/>
      <c r="H9" s="481"/>
      <c r="I9" s="481"/>
      <c r="J9" s="481"/>
      <c r="K9" s="481"/>
      <c r="M9" s="269"/>
    </row>
    <row r="10" spans="1:13" ht="30.6" customHeight="1" x14ac:dyDescent="0.3">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 thickBot="1" x14ac:dyDescent="0.35">
      <c r="A11" s="467"/>
      <c r="B11" s="469"/>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 thickTop="1" x14ac:dyDescent="0.3">
      <c r="A12" s="68" t="s">
        <v>250</v>
      </c>
      <c r="B12" s="68" t="s">
        <v>241</v>
      </c>
      <c r="C12" s="321"/>
      <c r="D12" s="321"/>
      <c r="E12" s="321"/>
      <c r="F12" s="321"/>
      <c r="G12" s="321"/>
      <c r="H12" s="321"/>
      <c r="I12" s="321"/>
      <c r="J12" s="321"/>
      <c r="K12" s="321"/>
      <c r="M12" s="269"/>
    </row>
    <row r="13" spans="1:13" ht="28.8" x14ac:dyDescent="0.3">
      <c r="A13" s="64" t="s">
        <v>253</v>
      </c>
      <c r="B13" s="64" t="s">
        <v>240</v>
      </c>
      <c r="C13" s="365" t="str">
        <f>IFERROR(C14/C12,"-")</f>
        <v>-</v>
      </c>
      <c r="D13" s="322"/>
      <c r="E13" s="322"/>
      <c r="F13" s="322"/>
      <c r="G13" s="322"/>
      <c r="H13" s="322"/>
      <c r="I13" s="322"/>
      <c r="J13" s="322"/>
      <c r="K13" s="322"/>
      <c r="M13" s="269"/>
    </row>
    <row r="14" spans="1:13" ht="28.8" x14ac:dyDescent="0.3">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848</v>
      </c>
    </row>
    <row r="15" spans="1:13" ht="29.4" thickBot="1" x14ac:dyDescent="0.35">
      <c r="A15" s="76" t="s">
        <v>255</v>
      </c>
      <c r="B15" s="76" t="s">
        <v>252</v>
      </c>
      <c r="C15" s="480"/>
      <c r="D15" s="480"/>
      <c r="E15" s="480"/>
      <c r="F15" s="480"/>
      <c r="G15" s="480"/>
      <c r="H15" s="480"/>
      <c r="I15" s="480"/>
      <c r="J15" s="480"/>
      <c r="K15" s="480"/>
      <c r="M15" s="300" t="s">
        <v>251</v>
      </c>
    </row>
    <row r="16" spans="1:13" ht="7.2" customHeight="1" thickTop="1" x14ac:dyDescent="0.3">
      <c r="B16" s="66"/>
      <c r="M16" s="269"/>
    </row>
    <row r="17" spans="1:13" ht="14.85" customHeight="1" x14ac:dyDescent="0.3">
      <c r="A17" s="121" t="s">
        <v>256</v>
      </c>
      <c r="B17" s="476" t="s">
        <v>248</v>
      </c>
      <c r="C17" s="476"/>
      <c r="D17" s="476"/>
      <c r="E17" s="476"/>
      <c r="F17" s="476"/>
      <c r="G17" s="476"/>
      <c r="H17" s="476"/>
      <c r="I17" s="476"/>
      <c r="J17" s="476"/>
      <c r="K17" s="476"/>
      <c r="M17" s="269"/>
    </row>
    <row r="18" spans="1:13" ht="40.950000000000003" customHeight="1" x14ac:dyDescent="0.3">
      <c r="A18" s="465" t="s">
        <v>849</v>
      </c>
      <c r="B18" s="465"/>
      <c r="C18" s="465"/>
      <c r="D18" s="465"/>
      <c r="E18" s="465"/>
      <c r="F18" s="465"/>
      <c r="G18" s="465"/>
      <c r="H18" s="465"/>
      <c r="I18" s="465"/>
      <c r="J18" s="465"/>
      <c r="K18" s="465"/>
      <c r="M18" s="269"/>
    </row>
    <row r="19" spans="1:13" ht="52.2" customHeight="1" thickBot="1" x14ac:dyDescent="0.35">
      <c r="A19" s="123" t="s">
        <v>21</v>
      </c>
      <c r="B19" s="124" t="s">
        <v>238</v>
      </c>
      <c r="C19" s="461" t="s">
        <v>237</v>
      </c>
      <c r="D19" s="461"/>
      <c r="E19" s="461" t="s">
        <v>243</v>
      </c>
      <c r="F19" s="461"/>
      <c r="G19" s="461"/>
      <c r="H19" s="461"/>
      <c r="I19" s="124" t="s">
        <v>247</v>
      </c>
      <c r="J19" s="461" t="s">
        <v>236</v>
      </c>
      <c r="K19" s="461"/>
      <c r="M19" s="269"/>
    </row>
    <row r="20" spans="1:13" ht="24.6" thickTop="1" x14ac:dyDescent="0.3">
      <c r="A20" s="255" t="s">
        <v>257</v>
      </c>
      <c r="B20" s="323"/>
      <c r="C20" s="477" t="s">
        <v>164</v>
      </c>
      <c r="D20" s="477"/>
      <c r="E20" s="485"/>
      <c r="F20" s="485"/>
      <c r="G20" s="485"/>
      <c r="H20" s="485"/>
      <c r="I20" s="326"/>
      <c r="J20" s="472"/>
      <c r="K20" s="473"/>
      <c r="M20" s="269" t="s">
        <v>850</v>
      </c>
    </row>
    <row r="21" spans="1:13" x14ac:dyDescent="0.3">
      <c r="A21" s="255" t="s">
        <v>258</v>
      </c>
      <c r="B21" s="324"/>
      <c r="C21" s="462" t="s">
        <v>164</v>
      </c>
      <c r="D21" s="462"/>
      <c r="E21" s="459"/>
      <c r="F21" s="459"/>
      <c r="G21" s="459"/>
      <c r="H21" s="459"/>
      <c r="I21" s="327"/>
      <c r="J21" s="474"/>
      <c r="K21" s="475"/>
      <c r="M21" s="269"/>
    </row>
    <row r="22" spans="1:13" x14ac:dyDescent="0.3">
      <c r="A22" s="255" t="s">
        <v>259</v>
      </c>
      <c r="B22" s="324"/>
      <c r="C22" s="462" t="s">
        <v>164</v>
      </c>
      <c r="D22" s="462"/>
      <c r="E22" s="459"/>
      <c r="F22" s="459"/>
      <c r="G22" s="459"/>
      <c r="H22" s="459"/>
      <c r="I22" s="327"/>
      <c r="J22" s="474"/>
      <c r="K22" s="475"/>
      <c r="M22" s="269"/>
    </row>
    <row r="23" spans="1:13" x14ac:dyDescent="0.3">
      <c r="A23" s="255" t="s">
        <v>260</v>
      </c>
      <c r="B23" s="324"/>
      <c r="C23" s="462" t="s">
        <v>164</v>
      </c>
      <c r="D23" s="462"/>
      <c r="E23" s="459"/>
      <c r="F23" s="459"/>
      <c r="G23" s="459"/>
      <c r="H23" s="459"/>
      <c r="I23" s="327"/>
      <c r="J23" s="474"/>
      <c r="K23" s="475"/>
      <c r="M23" s="269"/>
    </row>
    <row r="24" spans="1:13" x14ac:dyDescent="0.3">
      <c r="A24" s="255" t="s">
        <v>261</v>
      </c>
      <c r="B24" s="324"/>
      <c r="C24" s="462" t="s">
        <v>164</v>
      </c>
      <c r="D24" s="462"/>
      <c r="E24" s="459"/>
      <c r="F24" s="459"/>
      <c r="G24" s="459"/>
      <c r="H24" s="459"/>
      <c r="I24" s="327"/>
      <c r="J24" s="474"/>
      <c r="K24" s="475"/>
      <c r="M24" s="269"/>
    </row>
    <row r="25" spans="1:13" x14ac:dyDescent="0.3">
      <c r="A25" s="255" t="s">
        <v>262</v>
      </c>
      <c r="B25" s="324"/>
      <c r="C25" s="462" t="s">
        <v>164</v>
      </c>
      <c r="D25" s="462"/>
      <c r="E25" s="459"/>
      <c r="F25" s="459"/>
      <c r="G25" s="459"/>
      <c r="H25" s="459"/>
      <c r="I25" s="327"/>
      <c r="J25" s="474"/>
      <c r="K25" s="475"/>
      <c r="M25" s="269"/>
    </row>
    <row r="26" spans="1:13" ht="15" thickBot="1" x14ac:dyDescent="0.35">
      <c r="A26" s="256" t="s">
        <v>263</v>
      </c>
      <c r="B26" s="325"/>
      <c r="C26" s="484" t="s">
        <v>164</v>
      </c>
      <c r="D26" s="484"/>
      <c r="E26" s="460"/>
      <c r="F26" s="460"/>
      <c r="G26" s="460"/>
      <c r="H26" s="460"/>
      <c r="I26" s="328"/>
      <c r="J26" s="482"/>
      <c r="K26" s="483"/>
      <c r="M26" s="269"/>
    </row>
    <row r="27" spans="1:13" ht="15" thickTop="1" x14ac:dyDescent="0.3">
      <c r="A27" s="66"/>
      <c r="B27" s="66"/>
      <c r="C27" s="66"/>
      <c r="D27" s="66"/>
    </row>
    <row r="28" spans="1:13" x14ac:dyDescent="0.3">
      <c r="A28" s="121" t="s">
        <v>268</v>
      </c>
      <c r="B28" s="463" t="s">
        <v>234</v>
      </c>
      <c r="C28" s="464"/>
      <c r="D28" s="464"/>
      <c r="E28" s="464"/>
      <c r="F28" s="464"/>
      <c r="G28" s="464"/>
      <c r="H28" s="464"/>
      <c r="I28" s="464"/>
      <c r="J28" s="464"/>
      <c r="K28" s="464"/>
    </row>
    <row r="29" spans="1:13" ht="144" customHeight="1" x14ac:dyDescent="0.3">
      <c r="A29" s="64" t="s">
        <v>269</v>
      </c>
      <c r="B29" s="80" t="s">
        <v>272</v>
      </c>
      <c r="C29" s="455"/>
      <c r="D29" s="455"/>
      <c r="E29" s="455"/>
      <c r="F29" s="455"/>
      <c r="G29" s="455"/>
      <c r="H29" s="455"/>
      <c r="I29" s="455"/>
      <c r="J29" s="455"/>
      <c r="K29" s="455"/>
      <c r="M29" s="303" t="s">
        <v>851</v>
      </c>
    </row>
    <row r="30" spans="1:13" ht="144" customHeight="1" x14ac:dyDescent="0.3">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73" activePane="bottomRight" state="frozen"/>
      <selection pane="topRight" activeCell="D1" sqref="D1"/>
      <selection pane="bottomLeft" activeCell="A6" sqref="A6"/>
      <selection pane="bottomRight" activeCell="B39" sqref="B39"/>
    </sheetView>
  </sheetViews>
  <sheetFormatPr defaultColWidth="8.6640625" defaultRowHeight="14.4" x14ac:dyDescent="0.3"/>
  <cols>
    <col min="1" max="1" width="5.44140625" style="8" customWidth="1"/>
    <col min="2" max="2" width="32.6640625" style="8" customWidth="1"/>
    <col min="3" max="3" width="8.33203125" style="9" customWidth="1"/>
    <col min="4" max="4" width="10.44140625" style="8" customWidth="1"/>
    <col min="5" max="12" width="10" style="8" customWidth="1"/>
    <col min="13" max="13" width="2" style="10" customWidth="1"/>
    <col min="14" max="14" width="50.44140625" style="298"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95" t="s">
        <v>224</v>
      </c>
      <c r="O1" s="83" t="s">
        <v>292</v>
      </c>
      <c r="P1" s="83" t="s">
        <v>293</v>
      </c>
      <c r="Q1" s="83">
        <v>1</v>
      </c>
      <c r="R1" s="83">
        <v>2</v>
      </c>
      <c r="S1" s="95">
        <v>3</v>
      </c>
      <c r="T1" s="93"/>
    </row>
    <row r="2" spans="1:20" s="7" customFormat="1" ht="13.8" x14ac:dyDescent="0.3">
      <c r="A2" s="125" t="s">
        <v>98</v>
      </c>
      <c r="B2" s="495" t="s">
        <v>37</v>
      </c>
      <c r="C2" s="495"/>
      <c r="D2" s="495"/>
      <c r="E2" s="495"/>
      <c r="F2" s="495"/>
      <c r="G2" s="495"/>
      <c r="H2" s="495"/>
      <c r="I2" s="495"/>
      <c r="J2" s="495"/>
      <c r="K2" s="495"/>
      <c r="L2" s="495"/>
      <c r="M2" s="6"/>
      <c r="N2" s="296"/>
      <c r="O2" s="82"/>
      <c r="P2" s="83"/>
      <c r="Q2" s="82"/>
      <c r="R2" s="82"/>
      <c r="S2" s="82"/>
      <c r="T2" s="94"/>
    </row>
    <row r="3" spans="1:20" ht="13.8" x14ac:dyDescent="0.3">
      <c r="N3" s="296"/>
      <c r="O3" s="83"/>
      <c r="P3" s="83"/>
      <c r="Q3" s="82"/>
      <c r="R3" s="83"/>
      <c r="S3" s="95"/>
      <c r="T3" s="93"/>
    </row>
    <row r="4" spans="1:20" ht="22.8" x14ac:dyDescent="0.3">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thickBot="1" x14ac:dyDescent="0.35">
      <c r="A5" s="498"/>
      <c r="B5" s="499"/>
      <c r="C5" s="501"/>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x14ac:dyDescent="0.3">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3.8" x14ac:dyDescent="0.3">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3.8" x14ac:dyDescent="0.3">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x14ac:dyDescent="0.35">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x14ac:dyDescent="0.3">
      <c r="A10" s="57" t="str">
        <f>CONCATENATE($P10, ".", $Q10, IF($R10&lt;&gt;"", CONCATENATE(".", $R10), ""), ".")</f>
        <v>4.2.</v>
      </c>
      <c r="B10" s="188" t="s">
        <v>289</v>
      </c>
      <c r="C10" s="90"/>
      <c r="D10" s="502"/>
      <c r="E10" s="502"/>
      <c r="F10" s="502"/>
      <c r="G10" s="502"/>
      <c r="H10" s="502"/>
      <c r="I10" s="502"/>
      <c r="J10" s="502"/>
      <c r="K10" s="502"/>
      <c r="L10" s="502"/>
      <c r="N10" s="296" t="s">
        <v>852</v>
      </c>
      <c r="O10" s="96">
        <v>1</v>
      </c>
      <c r="P10" s="83">
        <f t="shared" si="5"/>
        <v>4</v>
      </c>
      <c r="Q10" s="83">
        <f>COUNTIFS($O$1:$O10,1)</f>
        <v>2</v>
      </c>
      <c r="R10" s="83" t="str">
        <f t="shared" si="2"/>
        <v/>
      </c>
      <c r="S10" s="83"/>
      <c r="T10" s="93" t="str">
        <f t="shared" si="3"/>
        <v>4.2.</v>
      </c>
    </row>
    <row r="11" spans="1:20" ht="13.8" x14ac:dyDescent="0.3">
      <c r="A11" s="48" t="str">
        <f>CONCATENATE($P11, ".", $Q11, IF($R11&lt;&gt;"", CONCATENATE(".", $R11), ""), ".")</f>
        <v>4.2.1.</v>
      </c>
      <c r="B11" s="98" t="s">
        <v>285</v>
      </c>
      <c r="C11" s="89"/>
      <c r="D11" s="490"/>
      <c r="E11" s="490"/>
      <c r="F11" s="490"/>
      <c r="G11" s="490"/>
      <c r="H11" s="490"/>
      <c r="I11" s="490"/>
      <c r="J11" s="490"/>
      <c r="K11" s="490"/>
      <c r="L11" s="490"/>
      <c r="N11" s="296" t="s">
        <v>853</v>
      </c>
      <c r="O11" s="96">
        <v>2</v>
      </c>
      <c r="P11" s="83">
        <f t="shared" si="5"/>
        <v>4</v>
      </c>
      <c r="Q11" s="83">
        <f>COUNTIFS($O$1:$O11,1)</f>
        <v>2</v>
      </c>
      <c r="R11" s="83">
        <f t="shared" si="2"/>
        <v>1</v>
      </c>
      <c r="S11" s="83"/>
      <c r="T11" s="93" t="str">
        <f t="shared" si="3"/>
        <v>4.2.1.</v>
      </c>
    </row>
    <row r="12" spans="1:20" ht="13.8" x14ac:dyDescent="0.3">
      <c r="A12" s="48" t="str">
        <f t="shared" ref="A12:A75" si="7">CONCATENATE($P12, ".", $Q12, IF($R12&lt;&gt;"", CONCATENATE(".", $R12), ""), ".")</f>
        <v>4.2.2.</v>
      </c>
      <c r="B12" s="22" t="s">
        <v>16</v>
      </c>
      <c r="C12" s="317" t="s">
        <v>19</v>
      </c>
      <c r="D12" s="329"/>
      <c r="E12" s="329"/>
      <c r="F12" s="329"/>
      <c r="G12" s="329"/>
      <c r="H12" s="329"/>
      <c r="I12" s="329"/>
      <c r="J12" s="329"/>
      <c r="K12" s="329"/>
      <c r="L12" s="329"/>
      <c r="N12" s="297" t="s">
        <v>854</v>
      </c>
      <c r="O12" s="96">
        <v>2</v>
      </c>
      <c r="P12" s="83">
        <f t="shared" si="5"/>
        <v>4</v>
      </c>
      <c r="Q12" s="83">
        <f>COUNTIFS($O$1:$O12,1)</f>
        <v>2</v>
      </c>
      <c r="R12" s="83">
        <f t="shared" si="2"/>
        <v>2</v>
      </c>
      <c r="S12" s="83"/>
      <c r="T12" s="93" t="str">
        <f t="shared" si="3"/>
        <v>4.2.2.</v>
      </c>
    </row>
    <row r="13" spans="1:20" ht="13.8" x14ac:dyDescent="0.3">
      <c r="A13" s="48" t="str">
        <f t="shared" si="7"/>
        <v>4.2.3.</v>
      </c>
      <c r="B13" s="22" t="s">
        <v>17</v>
      </c>
      <c r="C13" s="58" t="str">
        <f>+C12</f>
        <v>vnt.</v>
      </c>
      <c r="D13" s="329"/>
      <c r="E13" s="329"/>
      <c r="F13" s="329"/>
      <c r="G13" s="329"/>
      <c r="H13" s="329"/>
      <c r="I13" s="329"/>
      <c r="J13" s="329"/>
      <c r="K13" s="329"/>
      <c r="L13" s="329"/>
      <c r="N13" s="296" t="s">
        <v>855</v>
      </c>
      <c r="O13" s="96">
        <v>2</v>
      </c>
      <c r="P13" s="83">
        <f t="shared" si="5"/>
        <v>4</v>
      </c>
      <c r="Q13" s="83">
        <f>COUNTIFS($O$1:$O13,1)</f>
        <v>2</v>
      </c>
      <c r="R13" s="83">
        <f t="shared" si="2"/>
        <v>3</v>
      </c>
      <c r="S13" s="83"/>
      <c r="T13" s="93" t="str">
        <f t="shared" si="3"/>
        <v>4.2.3.</v>
      </c>
    </row>
    <row r="14" spans="1:20" ht="13.8" x14ac:dyDescent="0.3">
      <c r="A14" s="48" t="str">
        <f t="shared" si="7"/>
        <v>4.2.4.</v>
      </c>
      <c r="B14" s="22" t="s">
        <v>18</v>
      </c>
      <c r="C14" s="14" t="str">
        <f>CONCATENATE("Eur/",C13)</f>
        <v>Eur/vnt.</v>
      </c>
      <c r="D14" s="367" t="str">
        <f>IFERROR(ROUND(D15/D13,2),"-")</f>
        <v>-</v>
      </c>
      <c r="E14" s="330"/>
      <c r="F14" s="330"/>
      <c r="G14" s="330"/>
      <c r="H14" s="330"/>
      <c r="I14" s="330"/>
      <c r="J14" s="330"/>
      <c r="K14" s="330"/>
      <c r="L14" s="330"/>
      <c r="N14" s="296" t="s">
        <v>856</v>
      </c>
      <c r="O14" s="96">
        <v>2</v>
      </c>
      <c r="P14" s="83">
        <f t="shared" si="5"/>
        <v>4</v>
      </c>
      <c r="Q14" s="83">
        <f>COUNTIFS($O$1:$O14,1)</f>
        <v>2</v>
      </c>
      <c r="R14" s="83">
        <f t="shared" si="2"/>
        <v>4</v>
      </c>
      <c r="S14" s="83"/>
      <c r="T14" s="93" t="str">
        <f t="shared" si="3"/>
        <v>4.2.4.</v>
      </c>
    </row>
    <row r="15" spans="1:20" ht="13.8" x14ac:dyDescent="0.3">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x14ac:dyDescent="0.35">
      <c r="A16" s="99" t="str">
        <f t="shared" si="7"/>
        <v>4.2.6.</v>
      </c>
      <c r="B16" s="91" t="s">
        <v>294</v>
      </c>
      <c r="C16" s="92"/>
      <c r="D16" s="486"/>
      <c r="E16" s="486"/>
      <c r="F16" s="486"/>
      <c r="G16" s="486"/>
      <c r="H16" s="486"/>
      <c r="I16" s="486"/>
      <c r="J16" s="486"/>
      <c r="K16" s="486"/>
      <c r="L16" s="486"/>
      <c r="N16" s="296" t="s">
        <v>857</v>
      </c>
      <c r="O16" s="96">
        <v>2</v>
      </c>
      <c r="P16" s="83">
        <f t="shared" si="5"/>
        <v>4</v>
      </c>
      <c r="Q16" s="83">
        <f>COUNTIFS($O$1:$O16,1)</f>
        <v>2</v>
      </c>
      <c r="R16" s="83">
        <f t="shared" si="2"/>
        <v>6</v>
      </c>
      <c r="S16" s="83"/>
      <c r="T16" s="93" t="str">
        <f t="shared" si="3"/>
        <v>4.2.6.</v>
      </c>
    </row>
    <row r="17" spans="1:21" ht="13.8" x14ac:dyDescent="0.3">
      <c r="A17" s="57" t="str">
        <f t="shared" si="7"/>
        <v>4.3.</v>
      </c>
      <c r="B17" s="188" t="s">
        <v>289</v>
      </c>
      <c r="C17" s="90"/>
      <c r="D17" s="491"/>
      <c r="E17" s="488"/>
      <c r="F17" s="488"/>
      <c r="G17" s="488"/>
      <c r="H17" s="488"/>
      <c r="I17" s="488"/>
      <c r="J17" s="488"/>
      <c r="K17" s="488"/>
      <c r="L17" s="488"/>
      <c r="N17" s="296" t="s">
        <v>852</v>
      </c>
      <c r="O17" s="96">
        <v>1</v>
      </c>
      <c r="P17" s="83">
        <f t="shared" ref="P17:P50" si="9">+P16</f>
        <v>4</v>
      </c>
      <c r="Q17" s="83">
        <f>COUNTIFS($O$1:$O17,1)</f>
        <v>3</v>
      </c>
      <c r="R17" s="83" t="str">
        <f t="shared" ref="R17:R48" si="10">IF($O17=$R$1,IF($O17&lt;&gt;$O16, 1, R16+1),"")</f>
        <v/>
      </c>
      <c r="S17" s="83"/>
      <c r="T17" s="93" t="str">
        <f t="shared" si="3"/>
        <v>4.3.</v>
      </c>
    </row>
    <row r="18" spans="1:21" ht="13.8" x14ac:dyDescent="0.3">
      <c r="A18" s="48" t="str">
        <f t="shared" si="7"/>
        <v>4.3.1.</v>
      </c>
      <c r="B18" s="98" t="s">
        <v>285</v>
      </c>
      <c r="C18" s="89"/>
      <c r="D18" s="492"/>
      <c r="E18" s="487"/>
      <c r="F18" s="487"/>
      <c r="G18" s="487"/>
      <c r="H18" s="487"/>
      <c r="I18" s="487"/>
      <c r="J18" s="487"/>
      <c r="K18" s="487"/>
      <c r="L18" s="487"/>
      <c r="N18" s="296" t="s">
        <v>853</v>
      </c>
      <c r="O18" s="96">
        <v>2</v>
      </c>
      <c r="P18" s="83">
        <f t="shared" si="9"/>
        <v>4</v>
      </c>
      <c r="Q18" s="83">
        <f>COUNTIFS($O$1:$O18,1)</f>
        <v>3</v>
      </c>
      <c r="R18" s="83">
        <f t="shared" si="10"/>
        <v>1</v>
      </c>
      <c r="S18" s="83"/>
      <c r="T18" s="93" t="str">
        <f t="shared" si="3"/>
        <v>4.3.1.</v>
      </c>
    </row>
    <row r="19" spans="1:21" ht="13.8" x14ac:dyDescent="0.3">
      <c r="A19" s="48" t="str">
        <f t="shared" si="7"/>
        <v>4.3.2.</v>
      </c>
      <c r="B19" s="13" t="s">
        <v>16</v>
      </c>
      <c r="C19" s="317" t="s">
        <v>19</v>
      </c>
      <c r="D19" s="329"/>
      <c r="E19" s="329"/>
      <c r="F19" s="329"/>
      <c r="G19" s="329"/>
      <c r="H19" s="329"/>
      <c r="I19" s="329"/>
      <c r="J19" s="329"/>
      <c r="K19" s="329"/>
      <c r="L19" s="329"/>
      <c r="N19" s="297" t="s">
        <v>854</v>
      </c>
      <c r="O19" s="96">
        <v>2</v>
      </c>
      <c r="P19" s="83">
        <f t="shared" si="9"/>
        <v>4</v>
      </c>
      <c r="Q19" s="83">
        <f>COUNTIFS($O$1:$O19,1)</f>
        <v>3</v>
      </c>
      <c r="R19" s="83">
        <f t="shared" si="10"/>
        <v>2</v>
      </c>
      <c r="S19" s="83"/>
      <c r="T19" s="93" t="str">
        <f t="shared" si="3"/>
        <v>4.3.2.</v>
      </c>
    </row>
    <row r="20" spans="1:21" ht="13.8" x14ac:dyDescent="0.3">
      <c r="A20" s="48" t="str">
        <f t="shared" si="7"/>
        <v>4.3.3.</v>
      </c>
      <c r="B20" s="13" t="s">
        <v>17</v>
      </c>
      <c r="C20" s="58" t="str">
        <f>+C19</f>
        <v>vnt.</v>
      </c>
      <c r="D20" s="329"/>
      <c r="E20" s="329"/>
      <c r="F20" s="329"/>
      <c r="G20" s="329"/>
      <c r="H20" s="329"/>
      <c r="I20" s="329"/>
      <c r="J20" s="329"/>
      <c r="K20" s="329"/>
      <c r="L20" s="329"/>
      <c r="N20" s="296" t="s">
        <v>855</v>
      </c>
      <c r="O20" s="96">
        <v>2</v>
      </c>
      <c r="P20" s="83">
        <f t="shared" si="9"/>
        <v>4</v>
      </c>
      <c r="Q20" s="83">
        <f>COUNTIFS($O$1:$O20,1)</f>
        <v>3</v>
      </c>
      <c r="R20" s="83">
        <f t="shared" si="10"/>
        <v>3</v>
      </c>
      <c r="S20" s="83"/>
      <c r="T20" s="93" t="str">
        <f t="shared" si="3"/>
        <v>4.3.3.</v>
      </c>
    </row>
    <row r="21" spans="1:21" ht="13.8" x14ac:dyDescent="0.3">
      <c r="A21" s="48" t="str">
        <f t="shared" si="7"/>
        <v>4.3.4.</v>
      </c>
      <c r="B21" s="13" t="s">
        <v>18</v>
      </c>
      <c r="C21" s="14" t="str">
        <f>CONCATENATE("Eur/",C20)</f>
        <v>Eur/vnt.</v>
      </c>
      <c r="D21" s="367" t="str">
        <f>IFERROR(ROUND(D22/D20,2),"-")</f>
        <v>-</v>
      </c>
      <c r="E21" s="330"/>
      <c r="F21" s="330"/>
      <c r="G21" s="330"/>
      <c r="H21" s="330"/>
      <c r="I21" s="330"/>
      <c r="J21" s="330"/>
      <c r="K21" s="330"/>
      <c r="L21" s="330"/>
      <c r="N21" s="296" t="s">
        <v>856</v>
      </c>
      <c r="O21" s="96">
        <v>2</v>
      </c>
      <c r="P21" s="83">
        <f t="shared" si="9"/>
        <v>4</v>
      </c>
      <c r="Q21" s="83">
        <f>COUNTIFS($O$1:$O21,1)</f>
        <v>3</v>
      </c>
      <c r="R21" s="83">
        <f t="shared" si="10"/>
        <v>4</v>
      </c>
      <c r="S21" s="83"/>
      <c r="T21" s="93" t="str">
        <f t="shared" si="3"/>
        <v>4.3.4.</v>
      </c>
    </row>
    <row r="22" spans="1:21" ht="13.8" x14ac:dyDescent="0.3">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x14ac:dyDescent="0.35">
      <c r="A23" s="101" t="str">
        <f t="shared" si="7"/>
        <v>4.3.6.</v>
      </c>
      <c r="B23" s="102" t="s">
        <v>294</v>
      </c>
      <c r="C23" s="103"/>
      <c r="D23" s="489"/>
      <c r="E23" s="489"/>
      <c r="F23" s="489"/>
      <c r="G23" s="489"/>
      <c r="H23" s="489"/>
      <c r="I23" s="489"/>
      <c r="J23" s="489"/>
      <c r="K23" s="489"/>
      <c r="L23" s="489"/>
      <c r="N23" s="296" t="s">
        <v>857</v>
      </c>
      <c r="O23" s="96">
        <v>2</v>
      </c>
      <c r="P23" s="83">
        <f t="shared" si="9"/>
        <v>4</v>
      </c>
      <c r="Q23" s="83">
        <f>COUNTIFS($O$1:$O23,1)</f>
        <v>3</v>
      </c>
      <c r="R23" s="83">
        <f t="shared" si="10"/>
        <v>6</v>
      </c>
      <c r="S23" s="83"/>
      <c r="T23" s="93" t="str">
        <f t="shared" si="3"/>
        <v>4.3.6.</v>
      </c>
      <c r="U23" s="96"/>
    </row>
    <row r="24" spans="1:21" ht="13.8" x14ac:dyDescent="0.3">
      <c r="A24" s="57" t="str">
        <f t="shared" si="7"/>
        <v>4.4.</v>
      </c>
      <c r="B24" s="188" t="s">
        <v>289</v>
      </c>
      <c r="C24" s="90"/>
      <c r="D24" s="493"/>
      <c r="E24" s="494"/>
      <c r="F24" s="494"/>
      <c r="G24" s="494"/>
      <c r="H24" s="494"/>
      <c r="I24" s="494"/>
      <c r="J24" s="494"/>
      <c r="K24" s="494"/>
      <c r="L24" s="494"/>
      <c r="N24" s="296" t="s">
        <v>852</v>
      </c>
      <c r="O24" s="96">
        <v>1</v>
      </c>
      <c r="P24" s="83">
        <f t="shared" si="9"/>
        <v>4</v>
      </c>
      <c r="Q24" s="83">
        <f>COUNTIFS($O$1:$O24,1)</f>
        <v>4</v>
      </c>
      <c r="R24" s="83" t="str">
        <f t="shared" si="10"/>
        <v/>
      </c>
      <c r="S24" s="83"/>
      <c r="T24" s="93" t="str">
        <f t="shared" si="3"/>
        <v>4.4.</v>
      </c>
      <c r="U24" s="96"/>
    </row>
    <row r="25" spans="1:21" ht="13.8" x14ac:dyDescent="0.3">
      <c r="A25" s="48" t="str">
        <f t="shared" si="7"/>
        <v>4.4.1.</v>
      </c>
      <c r="B25" s="98" t="s">
        <v>285</v>
      </c>
      <c r="C25" s="89"/>
      <c r="D25" s="490"/>
      <c r="E25" s="490"/>
      <c r="F25" s="490"/>
      <c r="G25" s="490"/>
      <c r="H25" s="490"/>
      <c r="I25" s="490"/>
      <c r="J25" s="490"/>
      <c r="K25" s="490"/>
      <c r="L25" s="490"/>
      <c r="N25" s="296" t="s">
        <v>853</v>
      </c>
      <c r="O25" s="96">
        <v>2</v>
      </c>
      <c r="P25" s="83">
        <f t="shared" si="9"/>
        <v>4</v>
      </c>
      <c r="Q25" s="83">
        <f>COUNTIFS($O$1:$O25,1)</f>
        <v>4</v>
      </c>
      <c r="R25" s="83">
        <f t="shared" si="10"/>
        <v>1</v>
      </c>
      <c r="S25" s="83"/>
      <c r="T25" s="93" t="str">
        <f t="shared" si="3"/>
        <v>4.4.1.</v>
      </c>
      <c r="U25" s="96"/>
    </row>
    <row r="26" spans="1:21" ht="13.8" x14ac:dyDescent="0.3">
      <c r="A26" s="48" t="str">
        <f t="shared" si="7"/>
        <v>4.4.2.</v>
      </c>
      <c r="B26" s="13" t="s">
        <v>16</v>
      </c>
      <c r="C26" s="317" t="s">
        <v>19</v>
      </c>
      <c r="D26" s="329"/>
      <c r="E26" s="329"/>
      <c r="F26" s="329"/>
      <c r="G26" s="329"/>
      <c r="H26" s="329"/>
      <c r="I26" s="329"/>
      <c r="J26" s="329"/>
      <c r="K26" s="329"/>
      <c r="L26" s="329"/>
      <c r="N26" s="297" t="s">
        <v>854</v>
      </c>
      <c r="O26" s="96">
        <v>2</v>
      </c>
      <c r="P26" s="83">
        <f t="shared" si="9"/>
        <v>4</v>
      </c>
      <c r="Q26" s="83">
        <f>COUNTIFS($O$1:$O26,1)</f>
        <v>4</v>
      </c>
      <c r="R26" s="83">
        <f t="shared" si="10"/>
        <v>2</v>
      </c>
      <c r="S26" s="83"/>
      <c r="T26" s="93" t="str">
        <f t="shared" si="3"/>
        <v>4.4.2.</v>
      </c>
      <c r="U26" s="96"/>
    </row>
    <row r="27" spans="1:21" ht="13.8" x14ac:dyDescent="0.3">
      <c r="A27" s="48" t="str">
        <f t="shared" si="7"/>
        <v>4.4.3.</v>
      </c>
      <c r="B27" s="13" t="s">
        <v>17</v>
      </c>
      <c r="C27" s="58" t="str">
        <f>+C26</f>
        <v>vnt.</v>
      </c>
      <c r="D27" s="329"/>
      <c r="E27" s="329"/>
      <c r="F27" s="329"/>
      <c r="G27" s="329"/>
      <c r="H27" s="329"/>
      <c r="I27" s="329"/>
      <c r="J27" s="329"/>
      <c r="K27" s="329"/>
      <c r="L27" s="329"/>
      <c r="N27" s="296" t="s">
        <v>855</v>
      </c>
      <c r="O27" s="96">
        <v>2</v>
      </c>
      <c r="P27" s="83">
        <f t="shared" si="9"/>
        <v>4</v>
      </c>
      <c r="Q27" s="83">
        <f>COUNTIFS($O$1:$O27,1)</f>
        <v>4</v>
      </c>
      <c r="R27" s="83">
        <f t="shared" si="10"/>
        <v>3</v>
      </c>
      <c r="S27" s="83"/>
      <c r="T27" s="93" t="str">
        <f t="shared" si="3"/>
        <v>4.4.3.</v>
      </c>
      <c r="U27" s="96"/>
    </row>
    <row r="28" spans="1:21" ht="13.8" x14ac:dyDescent="0.3">
      <c r="A28" s="48" t="str">
        <f t="shared" si="7"/>
        <v>4.4.4.</v>
      </c>
      <c r="B28" s="13" t="s">
        <v>18</v>
      </c>
      <c r="C28" s="14" t="str">
        <f>CONCATENATE("Eur/",C27)</f>
        <v>Eur/vnt.</v>
      </c>
      <c r="D28" s="367" t="str">
        <f>IFERROR(ROUND(D29/D27,2),"-")</f>
        <v>-</v>
      </c>
      <c r="E28" s="330"/>
      <c r="F28" s="330"/>
      <c r="G28" s="330"/>
      <c r="H28" s="330"/>
      <c r="I28" s="330"/>
      <c r="J28" s="330"/>
      <c r="K28" s="330"/>
      <c r="L28" s="330"/>
      <c r="N28" s="296" t="s">
        <v>856</v>
      </c>
      <c r="O28" s="96">
        <v>2</v>
      </c>
      <c r="P28" s="83">
        <f t="shared" si="9"/>
        <v>4</v>
      </c>
      <c r="Q28" s="83">
        <f>COUNTIFS($O$1:$O28,1)</f>
        <v>4</v>
      </c>
      <c r="R28" s="83">
        <f t="shared" si="10"/>
        <v>4</v>
      </c>
      <c r="S28" s="83"/>
      <c r="T28" s="93" t="str">
        <f t="shared" si="3"/>
        <v>4.4.4.</v>
      </c>
      <c r="U28" s="96"/>
    </row>
    <row r="29" spans="1:21" ht="13.8" x14ac:dyDescent="0.3">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x14ac:dyDescent="0.35">
      <c r="A30" s="99" t="str">
        <f t="shared" si="7"/>
        <v>4.4.6.</v>
      </c>
      <c r="B30" s="102" t="s">
        <v>294</v>
      </c>
      <c r="C30" s="103"/>
      <c r="D30" s="489"/>
      <c r="E30" s="489"/>
      <c r="F30" s="489"/>
      <c r="G30" s="489"/>
      <c r="H30" s="489"/>
      <c r="I30" s="489"/>
      <c r="J30" s="489"/>
      <c r="K30" s="489"/>
      <c r="L30" s="489"/>
      <c r="N30" s="296" t="s">
        <v>857</v>
      </c>
      <c r="O30" s="96">
        <v>2</v>
      </c>
      <c r="P30" s="83">
        <f t="shared" si="9"/>
        <v>4</v>
      </c>
      <c r="Q30" s="83">
        <f>COUNTIFS($O$1:$O30,1)</f>
        <v>4</v>
      </c>
      <c r="R30" s="83">
        <f t="shared" si="10"/>
        <v>6</v>
      </c>
      <c r="S30" s="83"/>
      <c r="T30" s="93" t="str">
        <f t="shared" si="3"/>
        <v>4.4.6.</v>
      </c>
      <c r="U30" s="96"/>
    </row>
    <row r="31" spans="1:21" ht="13.8" x14ac:dyDescent="0.3">
      <c r="A31" s="57" t="str">
        <f t="shared" si="7"/>
        <v>4.5.</v>
      </c>
      <c r="B31" s="188" t="s">
        <v>289</v>
      </c>
      <c r="C31" s="90"/>
      <c r="D31" s="491"/>
      <c r="E31" s="488"/>
      <c r="F31" s="488"/>
      <c r="G31" s="488"/>
      <c r="H31" s="488"/>
      <c r="I31" s="488"/>
      <c r="J31" s="488"/>
      <c r="K31" s="488"/>
      <c r="L31" s="488"/>
      <c r="N31" s="296" t="s">
        <v>852</v>
      </c>
      <c r="O31" s="96">
        <v>1</v>
      </c>
      <c r="P31" s="83">
        <f t="shared" si="9"/>
        <v>4</v>
      </c>
      <c r="Q31" s="83">
        <f>COUNTIFS($O$1:$O31,1)</f>
        <v>5</v>
      </c>
      <c r="R31" s="83" t="str">
        <f t="shared" si="10"/>
        <v/>
      </c>
      <c r="S31" s="83"/>
      <c r="T31" s="93" t="str">
        <f t="shared" si="3"/>
        <v>4.5.</v>
      </c>
      <c r="U31" s="96"/>
    </row>
    <row r="32" spans="1:21" ht="13.8" x14ac:dyDescent="0.3">
      <c r="A32" s="48" t="str">
        <f t="shared" si="7"/>
        <v>4.5.1.</v>
      </c>
      <c r="B32" s="98" t="s">
        <v>285</v>
      </c>
      <c r="C32" s="89"/>
      <c r="D32" s="492"/>
      <c r="E32" s="487"/>
      <c r="F32" s="487"/>
      <c r="G32" s="487"/>
      <c r="H32" s="487"/>
      <c r="I32" s="487"/>
      <c r="J32" s="487"/>
      <c r="K32" s="487"/>
      <c r="L32" s="487"/>
      <c r="N32" s="296" t="s">
        <v>853</v>
      </c>
      <c r="O32" s="96">
        <v>2</v>
      </c>
      <c r="P32" s="83">
        <f t="shared" si="9"/>
        <v>4</v>
      </c>
      <c r="Q32" s="83">
        <f>COUNTIFS($O$1:$O32,1)</f>
        <v>5</v>
      </c>
      <c r="R32" s="83">
        <f t="shared" si="10"/>
        <v>1</v>
      </c>
      <c r="S32" s="83"/>
      <c r="T32" s="93" t="str">
        <f t="shared" si="3"/>
        <v>4.5.1.</v>
      </c>
      <c r="U32" s="96"/>
    </row>
    <row r="33" spans="1:21" ht="13.8" x14ac:dyDescent="0.3">
      <c r="A33" s="48" t="str">
        <f t="shared" si="7"/>
        <v>4.5.2.</v>
      </c>
      <c r="B33" s="13" t="s">
        <v>16</v>
      </c>
      <c r="C33" s="317" t="s">
        <v>19</v>
      </c>
      <c r="D33" s="329"/>
      <c r="E33" s="329"/>
      <c r="F33" s="329"/>
      <c r="G33" s="329"/>
      <c r="H33" s="329"/>
      <c r="I33" s="329"/>
      <c r="J33" s="329"/>
      <c r="K33" s="329"/>
      <c r="L33" s="329"/>
      <c r="N33" s="297" t="s">
        <v>854</v>
      </c>
      <c r="O33" s="96">
        <v>2</v>
      </c>
      <c r="P33" s="83">
        <f t="shared" si="9"/>
        <v>4</v>
      </c>
      <c r="Q33" s="83">
        <f>COUNTIFS($O$1:$O33,1)</f>
        <v>5</v>
      </c>
      <c r="R33" s="83">
        <f t="shared" si="10"/>
        <v>2</v>
      </c>
      <c r="S33" s="83"/>
      <c r="T33" s="93" t="str">
        <f t="shared" si="3"/>
        <v>4.5.2.</v>
      </c>
      <c r="U33" s="96"/>
    </row>
    <row r="34" spans="1:21" ht="13.8" x14ac:dyDescent="0.3">
      <c r="A34" s="48" t="str">
        <f t="shared" si="7"/>
        <v>4.5.3.</v>
      </c>
      <c r="B34" s="13" t="s">
        <v>17</v>
      </c>
      <c r="C34" s="58" t="str">
        <f>+C33</f>
        <v>vnt.</v>
      </c>
      <c r="D34" s="329"/>
      <c r="E34" s="329"/>
      <c r="F34" s="329"/>
      <c r="G34" s="329"/>
      <c r="H34" s="329"/>
      <c r="I34" s="329"/>
      <c r="J34" s="329"/>
      <c r="K34" s="329"/>
      <c r="L34" s="329"/>
      <c r="N34" s="296" t="s">
        <v>855</v>
      </c>
      <c r="O34" s="96">
        <v>2</v>
      </c>
      <c r="P34" s="83">
        <f t="shared" si="9"/>
        <v>4</v>
      </c>
      <c r="Q34" s="83">
        <f>COUNTIFS($O$1:$O34,1)</f>
        <v>5</v>
      </c>
      <c r="R34" s="83">
        <f t="shared" si="10"/>
        <v>3</v>
      </c>
      <c r="S34" s="83"/>
      <c r="T34" s="93" t="str">
        <f t="shared" si="3"/>
        <v>4.5.3.</v>
      </c>
      <c r="U34" s="96"/>
    </row>
    <row r="35" spans="1:21" ht="13.8" x14ac:dyDescent="0.3">
      <c r="A35" s="48" t="str">
        <f t="shared" si="7"/>
        <v>4.5.4.</v>
      </c>
      <c r="B35" s="13" t="s">
        <v>18</v>
      </c>
      <c r="C35" s="14" t="str">
        <f>CONCATENATE("Eur/",C34)</f>
        <v>Eur/vnt.</v>
      </c>
      <c r="D35" s="367" t="str">
        <f>IFERROR(ROUND(D36/D34,2),"-")</f>
        <v>-</v>
      </c>
      <c r="E35" s="330"/>
      <c r="F35" s="330"/>
      <c r="G35" s="330"/>
      <c r="H35" s="330"/>
      <c r="I35" s="330"/>
      <c r="J35" s="330"/>
      <c r="K35" s="330"/>
      <c r="L35" s="330"/>
      <c r="N35" s="296" t="s">
        <v>856</v>
      </c>
      <c r="O35" s="96">
        <v>2</v>
      </c>
      <c r="P35" s="83">
        <f t="shared" si="9"/>
        <v>4</v>
      </c>
      <c r="Q35" s="83">
        <f>COUNTIFS($O$1:$O35,1)</f>
        <v>5</v>
      </c>
      <c r="R35" s="83">
        <f t="shared" si="10"/>
        <v>4</v>
      </c>
      <c r="S35" s="83"/>
      <c r="T35" s="93" t="str">
        <f t="shared" si="3"/>
        <v>4.5.4.</v>
      </c>
      <c r="U35" s="96"/>
    </row>
    <row r="36" spans="1:21" ht="13.8" x14ac:dyDescent="0.3">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x14ac:dyDescent="0.35">
      <c r="A37" s="99" t="str">
        <f t="shared" si="7"/>
        <v>4.5.6.</v>
      </c>
      <c r="B37" s="102" t="s">
        <v>294</v>
      </c>
      <c r="C37" s="103"/>
      <c r="D37" s="489"/>
      <c r="E37" s="489"/>
      <c r="F37" s="489"/>
      <c r="G37" s="489"/>
      <c r="H37" s="489"/>
      <c r="I37" s="489"/>
      <c r="J37" s="489"/>
      <c r="K37" s="489"/>
      <c r="L37" s="489"/>
      <c r="N37" s="296" t="s">
        <v>857</v>
      </c>
      <c r="O37" s="96">
        <v>2</v>
      </c>
      <c r="P37" s="83">
        <f t="shared" si="9"/>
        <v>4</v>
      </c>
      <c r="Q37" s="83">
        <f>COUNTIFS($O$1:$O37,1)</f>
        <v>5</v>
      </c>
      <c r="R37" s="83">
        <f t="shared" si="10"/>
        <v>6</v>
      </c>
      <c r="S37" s="83"/>
      <c r="T37" s="93" t="str">
        <f t="shared" si="3"/>
        <v>4.5.6.</v>
      </c>
      <c r="U37" s="96"/>
    </row>
    <row r="38" spans="1:21" ht="13.8" x14ac:dyDescent="0.3">
      <c r="A38" s="57" t="str">
        <f t="shared" si="7"/>
        <v>4.6.</v>
      </c>
      <c r="B38" s="188" t="s">
        <v>289</v>
      </c>
      <c r="C38" s="90"/>
      <c r="D38" s="491"/>
      <c r="E38" s="488"/>
      <c r="F38" s="488"/>
      <c r="G38" s="488"/>
      <c r="H38" s="488"/>
      <c r="I38" s="488"/>
      <c r="J38" s="488"/>
      <c r="K38" s="488"/>
      <c r="L38" s="488"/>
      <c r="N38" s="296" t="s">
        <v>852</v>
      </c>
      <c r="O38" s="96">
        <v>1</v>
      </c>
      <c r="P38" s="83">
        <f t="shared" si="9"/>
        <v>4</v>
      </c>
      <c r="Q38" s="83">
        <f>COUNTIFS($O$1:$O38,1)</f>
        <v>6</v>
      </c>
      <c r="R38" s="83" t="str">
        <f t="shared" si="10"/>
        <v/>
      </c>
      <c r="S38" s="83"/>
      <c r="T38" s="93" t="str">
        <f t="shared" si="3"/>
        <v>4.6.</v>
      </c>
      <c r="U38" s="96"/>
    </row>
    <row r="39" spans="1:21" ht="13.8" x14ac:dyDescent="0.3">
      <c r="A39" s="48" t="str">
        <f t="shared" si="7"/>
        <v>4.6.1.</v>
      </c>
      <c r="B39" s="98" t="s">
        <v>285</v>
      </c>
      <c r="C39" s="89"/>
      <c r="D39" s="492"/>
      <c r="E39" s="487"/>
      <c r="F39" s="487"/>
      <c r="G39" s="487"/>
      <c r="H39" s="487"/>
      <c r="I39" s="487"/>
      <c r="J39" s="487"/>
      <c r="K39" s="487"/>
      <c r="L39" s="487"/>
      <c r="N39" s="296" t="s">
        <v>853</v>
      </c>
      <c r="O39" s="96">
        <v>2</v>
      </c>
      <c r="P39" s="83">
        <f t="shared" si="9"/>
        <v>4</v>
      </c>
      <c r="Q39" s="83">
        <f>COUNTIFS($O$1:$O39,1)</f>
        <v>6</v>
      </c>
      <c r="R39" s="83">
        <f t="shared" si="10"/>
        <v>1</v>
      </c>
      <c r="S39" s="83"/>
      <c r="T39" s="93" t="str">
        <f t="shared" si="3"/>
        <v>4.6.1.</v>
      </c>
      <c r="U39" s="96"/>
    </row>
    <row r="40" spans="1:21" ht="13.8" x14ac:dyDescent="0.3">
      <c r="A40" s="48" t="str">
        <f t="shared" si="7"/>
        <v>4.6.2.</v>
      </c>
      <c r="B40" s="13" t="s">
        <v>16</v>
      </c>
      <c r="C40" s="317" t="s">
        <v>19</v>
      </c>
      <c r="D40" s="329"/>
      <c r="E40" s="329"/>
      <c r="F40" s="329"/>
      <c r="G40" s="329"/>
      <c r="H40" s="329"/>
      <c r="I40" s="329"/>
      <c r="J40" s="329"/>
      <c r="K40" s="329"/>
      <c r="L40" s="329"/>
      <c r="N40" s="297" t="s">
        <v>854</v>
      </c>
      <c r="O40" s="96">
        <v>2</v>
      </c>
      <c r="P40" s="83">
        <f t="shared" si="9"/>
        <v>4</v>
      </c>
      <c r="Q40" s="83">
        <f>COUNTIFS($O$1:$O40,1)</f>
        <v>6</v>
      </c>
      <c r="R40" s="83">
        <f t="shared" si="10"/>
        <v>2</v>
      </c>
      <c r="S40" s="83"/>
      <c r="T40" s="93" t="str">
        <f t="shared" si="3"/>
        <v>4.6.2.</v>
      </c>
      <c r="U40" s="96"/>
    </row>
    <row r="41" spans="1:21" ht="13.8" x14ac:dyDescent="0.3">
      <c r="A41" s="48" t="str">
        <f t="shared" si="7"/>
        <v>4.6.3.</v>
      </c>
      <c r="B41" s="13" t="s">
        <v>17</v>
      </c>
      <c r="C41" s="58" t="str">
        <f>+C40</f>
        <v>vnt.</v>
      </c>
      <c r="D41" s="329"/>
      <c r="E41" s="329"/>
      <c r="F41" s="329"/>
      <c r="G41" s="329"/>
      <c r="H41" s="329"/>
      <c r="I41" s="329"/>
      <c r="J41" s="329"/>
      <c r="K41" s="329"/>
      <c r="L41" s="329"/>
      <c r="N41" s="296" t="s">
        <v>855</v>
      </c>
      <c r="O41" s="96">
        <v>2</v>
      </c>
      <c r="P41" s="83">
        <f t="shared" si="9"/>
        <v>4</v>
      </c>
      <c r="Q41" s="83">
        <f>COUNTIFS($O$1:$O41,1)</f>
        <v>6</v>
      </c>
      <c r="R41" s="83">
        <f t="shared" si="10"/>
        <v>3</v>
      </c>
      <c r="S41" s="83"/>
      <c r="T41" s="93" t="str">
        <f t="shared" si="3"/>
        <v>4.6.3.</v>
      </c>
      <c r="U41" s="96"/>
    </row>
    <row r="42" spans="1:21" ht="13.8" x14ac:dyDescent="0.3">
      <c r="A42" s="48" t="str">
        <f t="shared" si="7"/>
        <v>4.6.4.</v>
      </c>
      <c r="B42" s="13" t="s">
        <v>18</v>
      </c>
      <c r="C42" s="14" t="str">
        <f>CONCATENATE("Eur/",C41)</f>
        <v>Eur/vnt.</v>
      </c>
      <c r="D42" s="367" t="str">
        <f>IFERROR(ROUND(D43/D41,2),"-")</f>
        <v>-</v>
      </c>
      <c r="E42" s="330"/>
      <c r="F42" s="330"/>
      <c r="G42" s="330"/>
      <c r="H42" s="330"/>
      <c r="I42" s="330"/>
      <c r="J42" s="330"/>
      <c r="K42" s="330"/>
      <c r="L42" s="330"/>
      <c r="N42" s="296" t="s">
        <v>856</v>
      </c>
      <c r="O42" s="96">
        <v>2</v>
      </c>
      <c r="P42" s="83">
        <f t="shared" si="9"/>
        <v>4</v>
      </c>
      <c r="Q42" s="83">
        <f>COUNTIFS($O$1:$O42,1)</f>
        <v>6</v>
      </c>
      <c r="R42" s="83">
        <f t="shared" si="10"/>
        <v>4</v>
      </c>
      <c r="S42" s="83"/>
      <c r="T42" s="93" t="str">
        <f t="shared" si="3"/>
        <v>4.6.4.</v>
      </c>
      <c r="U42" s="96"/>
    </row>
    <row r="43" spans="1:21" ht="13.8" x14ac:dyDescent="0.3">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x14ac:dyDescent="0.35">
      <c r="A44" s="99" t="str">
        <f t="shared" si="7"/>
        <v>4.6.6.</v>
      </c>
      <c r="B44" s="102" t="s">
        <v>294</v>
      </c>
      <c r="C44" s="103"/>
      <c r="D44" s="489"/>
      <c r="E44" s="489"/>
      <c r="F44" s="489"/>
      <c r="G44" s="489"/>
      <c r="H44" s="489"/>
      <c r="I44" s="489"/>
      <c r="J44" s="489"/>
      <c r="K44" s="489"/>
      <c r="L44" s="489"/>
      <c r="N44" s="296" t="s">
        <v>857</v>
      </c>
      <c r="O44" s="96">
        <v>2</v>
      </c>
      <c r="P44" s="83">
        <f t="shared" si="9"/>
        <v>4</v>
      </c>
      <c r="Q44" s="83">
        <f>COUNTIFS($O$1:$O44,1)</f>
        <v>6</v>
      </c>
      <c r="R44" s="83">
        <f t="shared" si="10"/>
        <v>6</v>
      </c>
      <c r="S44" s="83"/>
      <c r="T44" s="93" t="str">
        <f t="shared" si="3"/>
        <v>4.6.6.</v>
      </c>
      <c r="U44" s="96"/>
    </row>
    <row r="45" spans="1:21" ht="13.8" x14ac:dyDescent="0.3">
      <c r="A45" s="57" t="str">
        <f t="shared" si="7"/>
        <v>4.7.</v>
      </c>
      <c r="B45" s="188" t="s">
        <v>288</v>
      </c>
      <c r="C45" s="90"/>
      <c r="D45" s="488"/>
      <c r="E45" s="488"/>
      <c r="F45" s="488"/>
      <c r="G45" s="488"/>
      <c r="H45" s="488"/>
      <c r="I45" s="488"/>
      <c r="J45" s="488"/>
      <c r="K45" s="488"/>
      <c r="L45" s="488"/>
      <c r="N45" s="296" t="s">
        <v>858</v>
      </c>
      <c r="O45" s="96">
        <v>1</v>
      </c>
      <c r="P45" s="83">
        <f t="shared" si="9"/>
        <v>4</v>
      </c>
      <c r="Q45" s="83">
        <f>COUNTIFS($O$1:$O45,1)</f>
        <v>7</v>
      </c>
      <c r="R45" s="83" t="str">
        <f t="shared" si="10"/>
        <v/>
      </c>
      <c r="S45" s="83"/>
      <c r="T45" s="93" t="str">
        <f t="shared" si="3"/>
        <v>4.7.</v>
      </c>
      <c r="U45" s="96"/>
    </row>
    <row r="46" spans="1:21" ht="13.8" x14ac:dyDescent="0.3">
      <c r="A46" s="48" t="str">
        <f t="shared" si="7"/>
        <v>4.7.1.</v>
      </c>
      <c r="B46" s="98" t="s">
        <v>285</v>
      </c>
      <c r="C46" s="89"/>
      <c r="D46" s="487"/>
      <c r="E46" s="487"/>
      <c r="F46" s="487"/>
      <c r="G46" s="487"/>
      <c r="H46" s="487"/>
      <c r="I46" s="487"/>
      <c r="J46" s="487"/>
      <c r="K46" s="487"/>
      <c r="L46" s="487"/>
      <c r="N46" s="296" t="s">
        <v>853</v>
      </c>
      <c r="O46" s="96">
        <v>2</v>
      </c>
      <c r="P46" s="83">
        <f t="shared" si="9"/>
        <v>4</v>
      </c>
      <c r="Q46" s="83">
        <f>COUNTIFS($O$1:$O46,1)</f>
        <v>7</v>
      </c>
      <c r="R46" s="83">
        <f t="shared" si="10"/>
        <v>1</v>
      </c>
      <c r="S46" s="83"/>
      <c r="T46" s="93" t="str">
        <f t="shared" si="3"/>
        <v>4.7.1.</v>
      </c>
      <c r="U46" s="96"/>
    </row>
    <row r="47" spans="1:21" s="17" customFormat="1" ht="13.8" x14ac:dyDescent="0.3">
      <c r="A47" s="48" t="str">
        <f t="shared" si="7"/>
        <v>4.7.2.</v>
      </c>
      <c r="B47" s="13" t="s">
        <v>17</v>
      </c>
      <c r="C47" s="317" t="s">
        <v>177</v>
      </c>
      <c r="D47" s="329"/>
      <c r="E47" s="329"/>
      <c r="F47" s="329"/>
      <c r="G47" s="329"/>
      <c r="H47" s="329"/>
      <c r="I47" s="329"/>
      <c r="J47" s="329"/>
      <c r="K47" s="329"/>
      <c r="L47" s="329"/>
      <c r="M47" s="16"/>
      <c r="N47" s="297" t="s">
        <v>854</v>
      </c>
      <c r="O47" s="96">
        <v>2</v>
      </c>
      <c r="P47" s="83">
        <f t="shared" si="9"/>
        <v>4</v>
      </c>
      <c r="Q47" s="83">
        <f>COUNTIFS($O$1:$O47,1)</f>
        <v>7</v>
      </c>
      <c r="R47" s="83">
        <f t="shared" si="10"/>
        <v>2</v>
      </c>
      <c r="S47" s="83"/>
      <c r="T47" s="93" t="str">
        <f t="shared" si="3"/>
        <v>4.7.2.</v>
      </c>
      <c r="U47" s="96"/>
    </row>
    <row r="48" spans="1:21" ht="13.8" x14ac:dyDescent="0.3">
      <c r="A48" s="48" t="str">
        <f t="shared" si="7"/>
        <v>4.7.3.</v>
      </c>
      <c r="B48" s="13" t="s">
        <v>18</v>
      </c>
      <c r="C48" s="14" t="str">
        <f>CONCATENATE("Eur/",C47)</f>
        <v>Eur/val.</v>
      </c>
      <c r="D48" s="367" t="str">
        <f>IFERROR(ROUND(D49/D47,2),"-")</f>
        <v>-</v>
      </c>
      <c r="E48" s="330"/>
      <c r="F48" s="330"/>
      <c r="G48" s="330"/>
      <c r="H48" s="330"/>
      <c r="I48" s="330"/>
      <c r="J48" s="330"/>
      <c r="K48" s="330"/>
      <c r="L48" s="330"/>
      <c r="N48" s="296" t="s">
        <v>856</v>
      </c>
      <c r="O48" s="96">
        <v>2</v>
      </c>
      <c r="P48" s="83">
        <f t="shared" si="9"/>
        <v>4</v>
      </c>
      <c r="Q48" s="83">
        <f>COUNTIFS($O$1:$O48,1)</f>
        <v>7</v>
      </c>
      <c r="R48" s="83">
        <f t="shared" si="10"/>
        <v>3</v>
      </c>
      <c r="S48" s="83"/>
      <c r="T48" s="93" t="str">
        <f t="shared" si="3"/>
        <v>4.7.3.</v>
      </c>
      <c r="U48" s="96"/>
    </row>
    <row r="49" spans="1:21" ht="13.8" x14ac:dyDescent="0.3">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x14ac:dyDescent="0.35">
      <c r="A50" s="99" t="str">
        <f t="shared" si="7"/>
        <v>4.7.5.</v>
      </c>
      <c r="B50" s="97" t="s">
        <v>294</v>
      </c>
      <c r="C50" s="92"/>
      <c r="D50" s="486"/>
      <c r="E50" s="486"/>
      <c r="F50" s="486"/>
      <c r="G50" s="486"/>
      <c r="H50" s="486"/>
      <c r="I50" s="486"/>
      <c r="J50" s="486"/>
      <c r="K50" s="486"/>
      <c r="L50" s="486"/>
      <c r="N50" s="296" t="s">
        <v>857</v>
      </c>
      <c r="O50" s="96">
        <v>2</v>
      </c>
      <c r="P50" s="83">
        <f t="shared" si="9"/>
        <v>4</v>
      </c>
      <c r="Q50" s="83">
        <f>COUNTIFS($O$1:$O50,1)</f>
        <v>7</v>
      </c>
      <c r="R50" s="83">
        <f t="shared" si="16"/>
        <v>5</v>
      </c>
      <c r="S50" s="83"/>
      <c r="T50" s="93" t="str">
        <f t="shared" si="3"/>
        <v>4.7.5.</v>
      </c>
      <c r="U50" s="96"/>
    </row>
    <row r="51" spans="1:21" ht="13.8" x14ac:dyDescent="0.3">
      <c r="A51" s="57" t="str">
        <f t="shared" si="7"/>
        <v>4.8.</v>
      </c>
      <c r="B51" s="188" t="s">
        <v>288</v>
      </c>
      <c r="C51" s="90"/>
      <c r="D51" s="488"/>
      <c r="E51" s="488"/>
      <c r="F51" s="488"/>
      <c r="G51" s="488"/>
      <c r="H51" s="488"/>
      <c r="I51" s="488"/>
      <c r="J51" s="488"/>
      <c r="K51" s="488"/>
      <c r="L51" s="488"/>
      <c r="N51" s="296" t="s">
        <v>858</v>
      </c>
      <c r="O51" s="96">
        <v>1</v>
      </c>
      <c r="P51" s="83">
        <f t="shared" ref="P51:P86" si="17">+P50</f>
        <v>4</v>
      </c>
      <c r="Q51" s="83">
        <f>COUNTIFS($O$1:$O51,1)</f>
        <v>8</v>
      </c>
      <c r="R51" s="83" t="str">
        <f t="shared" si="16"/>
        <v/>
      </c>
      <c r="S51" s="83"/>
      <c r="T51" s="93" t="str">
        <f t="shared" si="3"/>
        <v>4.8.</v>
      </c>
      <c r="U51" s="96"/>
    </row>
    <row r="52" spans="1:21" ht="13.8" x14ac:dyDescent="0.3">
      <c r="A52" s="48" t="str">
        <f t="shared" si="7"/>
        <v>4.8.1.</v>
      </c>
      <c r="B52" s="98" t="s">
        <v>285</v>
      </c>
      <c r="C52" s="89"/>
      <c r="D52" s="487"/>
      <c r="E52" s="487"/>
      <c r="F52" s="487"/>
      <c r="G52" s="487"/>
      <c r="H52" s="487"/>
      <c r="I52" s="487"/>
      <c r="J52" s="487"/>
      <c r="K52" s="487"/>
      <c r="L52" s="487"/>
      <c r="N52" s="296" t="s">
        <v>853</v>
      </c>
      <c r="O52" s="96">
        <v>2</v>
      </c>
      <c r="P52" s="83">
        <f t="shared" si="17"/>
        <v>4</v>
      </c>
      <c r="Q52" s="83">
        <f>COUNTIFS($O$1:$O52,1)</f>
        <v>8</v>
      </c>
      <c r="R52" s="83">
        <f t="shared" si="16"/>
        <v>1</v>
      </c>
      <c r="S52" s="83"/>
      <c r="T52" s="93" t="str">
        <f t="shared" si="3"/>
        <v>4.8.1.</v>
      </c>
      <c r="U52" s="96"/>
    </row>
    <row r="53" spans="1:21" ht="13.8" x14ac:dyDescent="0.3">
      <c r="A53" s="48" t="str">
        <f t="shared" si="7"/>
        <v>4.8.2.</v>
      </c>
      <c r="B53" s="13" t="s">
        <v>17</v>
      </c>
      <c r="C53" s="317" t="s">
        <v>177</v>
      </c>
      <c r="D53" s="329"/>
      <c r="E53" s="329"/>
      <c r="F53" s="329"/>
      <c r="G53" s="329"/>
      <c r="H53" s="329"/>
      <c r="I53" s="329"/>
      <c r="J53" s="329"/>
      <c r="K53" s="329"/>
      <c r="L53" s="329"/>
      <c r="N53" s="297" t="s">
        <v>854</v>
      </c>
      <c r="O53" s="96">
        <v>2</v>
      </c>
      <c r="P53" s="83">
        <f t="shared" si="17"/>
        <v>4</v>
      </c>
      <c r="Q53" s="83">
        <f>COUNTIFS($O$1:$O53,1)</f>
        <v>8</v>
      </c>
      <c r="R53" s="83">
        <f t="shared" si="16"/>
        <v>2</v>
      </c>
      <c r="S53" s="83"/>
      <c r="T53" s="93" t="str">
        <f t="shared" si="3"/>
        <v>4.8.2.</v>
      </c>
      <c r="U53" s="96"/>
    </row>
    <row r="54" spans="1:21" ht="13.8" x14ac:dyDescent="0.3">
      <c r="A54" s="48" t="str">
        <f t="shared" si="7"/>
        <v>4.8.3.</v>
      </c>
      <c r="B54" s="13" t="s">
        <v>18</v>
      </c>
      <c r="C54" s="14" t="str">
        <f>CONCATENATE("Eur/",C53)</f>
        <v>Eur/val.</v>
      </c>
      <c r="D54" s="367" t="str">
        <f>IFERROR(ROUND(D55/D53,2),"-")</f>
        <v>-</v>
      </c>
      <c r="E54" s="330"/>
      <c r="F54" s="330"/>
      <c r="G54" s="330"/>
      <c r="H54" s="330"/>
      <c r="I54" s="330"/>
      <c r="J54" s="330"/>
      <c r="K54" s="330"/>
      <c r="L54" s="330"/>
      <c r="N54" s="296" t="s">
        <v>856</v>
      </c>
      <c r="O54" s="96">
        <v>2</v>
      </c>
      <c r="P54" s="83">
        <f t="shared" si="17"/>
        <v>4</v>
      </c>
      <c r="Q54" s="83">
        <f>COUNTIFS($O$1:$O54,1)</f>
        <v>8</v>
      </c>
      <c r="R54" s="83">
        <f t="shared" si="16"/>
        <v>3</v>
      </c>
      <c r="S54" s="83"/>
      <c r="T54" s="93" t="str">
        <f t="shared" si="3"/>
        <v>4.8.3.</v>
      </c>
      <c r="U54" s="96"/>
    </row>
    <row r="55" spans="1:21" ht="13.8" x14ac:dyDescent="0.3">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x14ac:dyDescent="0.35">
      <c r="A56" s="99" t="str">
        <f t="shared" si="7"/>
        <v>4.8.5.</v>
      </c>
      <c r="B56" s="97" t="s">
        <v>294</v>
      </c>
      <c r="C56" s="92"/>
      <c r="D56" s="486"/>
      <c r="E56" s="486"/>
      <c r="F56" s="486"/>
      <c r="G56" s="486"/>
      <c r="H56" s="486"/>
      <c r="I56" s="486"/>
      <c r="J56" s="486"/>
      <c r="K56" s="486"/>
      <c r="L56" s="486"/>
      <c r="N56" s="296" t="s">
        <v>857</v>
      </c>
      <c r="O56" s="96">
        <v>2</v>
      </c>
      <c r="P56" s="83">
        <f t="shared" si="17"/>
        <v>4</v>
      </c>
      <c r="Q56" s="83">
        <f>COUNTIFS($O$1:$O56,1)</f>
        <v>8</v>
      </c>
      <c r="R56" s="83">
        <f t="shared" si="16"/>
        <v>5</v>
      </c>
      <c r="S56" s="83"/>
      <c r="T56" s="93" t="str">
        <f t="shared" si="3"/>
        <v>4.8.5.</v>
      </c>
      <c r="U56" s="96"/>
    </row>
    <row r="57" spans="1:21" ht="13.8" x14ac:dyDescent="0.3">
      <c r="A57" s="57" t="str">
        <f t="shared" si="7"/>
        <v>4.9.</v>
      </c>
      <c r="B57" s="188" t="s">
        <v>288</v>
      </c>
      <c r="C57" s="90"/>
      <c r="D57" s="488"/>
      <c r="E57" s="488"/>
      <c r="F57" s="488"/>
      <c r="G57" s="488"/>
      <c r="H57" s="488"/>
      <c r="I57" s="488"/>
      <c r="J57" s="488"/>
      <c r="K57" s="488"/>
      <c r="L57" s="488"/>
      <c r="N57" s="296" t="s">
        <v>858</v>
      </c>
      <c r="O57" s="96">
        <v>1</v>
      </c>
      <c r="P57" s="83">
        <f t="shared" si="17"/>
        <v>4</v>
      </c>
      <c r="Q57" s="83">
        <f>COUNTIFS($O$1:$O57,1)</f>
        <v>9</v>
      </c>
      <c r="R57" s="83" t="str">
        <f t="shared" si="16"/>
        <v/>
      </c>
      <c r="S57" s="83"/>
      <c r="T57" s="93" t="str">
        <f t="shared" si="3"/>
        <v>4.9.</v>
      </c>
      <c r="U57" s="96"/>
    </row>
    <row r="58" spans="1:21" ht="13.8" x14ac:dyDescent="0.3">
      <c r="A58" s="48" t="str">
        <f t="shared" si="7"/>
        <v>4.9.1.</v>
      </c>
      <c r="B58" s="98" t="s">
        <v>285</v>
      </c>
      <c r="C58" s="89"/>
      <c r="D58" s="487"/>
      <c r="E58" s="487"/>
      <c r="F58" s="487"/>
      <c r="G58" s="487"/>
      <c r="H58" s="487"/>
      <c r="I58" s="487"/>
      <c r="J58" s="487"/>
      <c r="K58" s="487"/>
      <c r="L58" s="487"/>
      <c r="N58" s="296" t="s">
        <v>853</v>
      </c>
      <c r="O58" s="96">
        <v>2</v>
      </c>
      <c r="P58" s="83">
        <f t="shared" si="17"/>
        <v>4</v>
      </c>
      <c r="Q58" s="83">
        <f>COUNTIFS($O$1:$O58,1)</f>
        <v>9</v>
      </c>
      <c r="R58" s="83">
        <f t="shared" si="16"/>
        <v>1</v>
      </c>
      <c r="S58" s="83"/>
      <c r="T58" s="93" t="str">
        <f t="shared" si="3"/>
        <v>4.9.1.</v>
      </c>
      <c r="U58" s="96"/>
    </row>
    <row r="59" spans="1:21" ht="13.8" x14ac:dyDescent="0.3">
      <c r="A59" s="48" t="str">
        <f t="shared" si="7"/>
        <v>4.9.2.</v>
      </c>
      <c r="B59" s="13" t="s">
        <v>17</v>
      </c>
      <c r="C59" s="317" t="s">
        <v>177</v>
      </c>
      <c r="D59" s="329"/>
      <c r="E59" s="329"/>
      <c r="F59" s="329"/>
      <c r="G59" s="329"/>
      <c r="H59" s="329"/>
      <c r="I59" s="329"/>
      <c r="J59" s="329"/>
      <c r="K59" s="329"/>
      <c r="L59" s="329"/>
      <c r="N59" s="297" t="s">
        <v>854</v>
      </c>
      <c r="O59" s="96">
        <v>2</v>
      </c>
      <c r="P59" s="83">
        <f t="shared" si="17"/>
        <v>4</v>
      </c>
      <c r="Q59" s="83">
        <f>COUNTIFS($O$1:$O59,1)</f>
        <v>9</v>
      </c>
      <c r="R59" s="83">
        <f t="shared" si="16"/>
        <v>2</v>
      </c>
      <c r="S59" s="83"/>
      <c r="T59" s="93" t="str">
        <f t="shared" si="3"/>
        <v>4.9.2.</v>
      </c>
      <c r="U59" s="96"/>
    </row>
    <row r="60" spans="1:21" ht="13.8" x14ac:dyDescent="0.3">
      <c r="A60" s="48" t="str">
        <f t="shared" si="7"/>
        <v>4.9.3.</v>
      </c>
      <c r="B60" s="13" t="s">
        <v>18</v>
      </c>
      <c r="C60" s="14" t="str">
        <f>CONCATENATE("Eur/",C59)</f>
        <v>Eur/val.</v>
      </c>
      <c r="D60" s="367" t="str">
        <f>IFERROR(ROUND(D61/D59,2),"-")</f>
        <v>-</v>
      </c>
      <c r="E60" s="330"/>
      <c r="F60" s="330"/>
      <c r="G60" s="330"/>
      <c r="H60" s="330"/>
      <c r="I60" s="330"/>
      <c r="J60" s="330"/>
      <c r="K60" s="330"/>
      <c r="L60" s="330"/>
      <c r="N60" s="296" t="s">
        <v>856</v>
      </c>
      <c r="O60" s="96">
        <v>2</v>
      </c>
      <c r="P60" s="83">
        <f t="shared" si="17"/>
        <v>4</v>
      </c>
      <c r="Q60" s="83">
        <f>COUNTIFS($O$1:$O60,1)</f>
        <v>9</v>
      </c>
      <c r="R60" s="83">
        <f t="shared" si="16"/>
        <v>3</v>
      </c>
      <c r="S60" s="83"/>
      <c r="T60" s="93" t="str">
        <f t="shared" si="3"/>
        <v>4.9.3.</v>
      </c>
      <c r="U60" s="96"/>
    </row>
    <row r="61" spans="1:21" ht="13.8" x14ac:dyDescent="0.3">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x14ac:dyDescent="0.35">
      <c r="A62" s="99" t="str">
        <f t="shared" si="7"/>
        <v>4.9.5.</v>
      </c>
      <c r="B62" s="97" t="s">
        <v>294</v>
      </c>
      <c r="C62" s="92"/>
      <c r="D62" s="486"/>
      <c r="E62" s="486"/>
      <c r="F62" s="486"/>
      <c r="G62" s="486"/>
      <c r="H62" s="486"/>
      <c r="I62" s="486"/>
      <c r="J62" s="486"/>
      <c r="K62" s="486"/>
      <c r="L62" s="486"/>
      <c r="N62" s="296" t="s">
        <v>857</v>
      </c>
      <c r="O62" s="96">
        <v>2</v>
      </c>
      <c r="P62" s="83">
        <f t="shared" si="17"/>
        <v>4</v>
      </c>
      <c r="Q62" s="83">
        <f>COUNTIFS($O$1:$O62,1)</f>
        <v>9</v>
      </c>
      <c r="R62" s="83">
        <f t="shared" si="16"/>
        <v>5</v>
      </c>
      <c r="S62" s="83"/>
      <c r="T62" s="93" t="str">
        <f t="shared" si="3"/>
        <v>4.9.5.</v>
      </c>
      <c r="U62" s="96"/>
    </row>
    <row r="63" spans="1:21" ht="13.8" x14ac:dyDescent="0.3">
      <c r="A63" s="57" t="str">
        <f t="shared" si="7"/>
        <v>4.10.</v>
      </c>
      <c r="B63" s="188" t="s">
        <v>288</v>
      </c>
      <c r="C63" s="90"/>
      <c r="D63" s="488"/>
      <c r="E63" s="488"/>
      <c r="F63" s="488"/>
      <c r="G63" s="488"/>
      <c r="H63" s="488"/>
      <c r="I63" s="488"/>
      <c r="J63" s="488"/>
      <c r="K63" s="488"/>
      <c r="L63" s="488"/>
      <c r="N63" s="296" t="s">
        <v>858</v>
      </c>
      <c r="O63" s="96">
        <v>1</v>
      </c>
      <c r="P63" s="83">
        <f t="shared" si="17"/>
        <v>4</v>
      </c>
      <c r="Q63" s="83">
        <f>COUNTIFS($O$1:$O63,1)</f>
        <v>10</v>
      </c>
      <c r="R63" s="83" t="str">
        <f t="shared" si="16"/>
        <v/>
      </c>
      <c r="S63" s="83"/>
      <c r="T63" s="93" t="str">
        <f t="shared" si="3"/>
        <v>4.10.</v>
      </c>
      <c r="U63" s="96"/>
    </row>
    <row r="64" spans="1:21" ht="13.8" x14ac:dyDescent="0.3">
      <c r="A64" s="48" t="str">
        <f t="shared" si="7"/>
        <v>4.10.1.</v>
      </c>
      <c r="B64" s="98" t="s">
        <v>285</v>
      </c>
      <c r="C64" s="89"/>
      <c r="D64" s="487"/>
      <c r="E64" s="487"/>
      <c r="F64" s="487"/>
      <c r="G64" s="487"/>
      <c r="H64" s="487"/>
      <c r="I64" s="487"/>
      <c r="J64" s="487"/>
      <c r="K64" s="487"/>
      <c r="L64" s="487"/>
      <c r="N64" s="296" t="s">
        <v>853</v>
      </c>
      <c r="O64" s="96">
        <v>2</v>
      </c>
      <c r="P64" s="83">
        <f t="shared" si="17"/>
        <v>4</v>
      </c>
      <c r="Q64" s="83">
        <f>COUNTIFS($O$1:$O64,1)</f>
        <v>10</v>
      </c>
      <c r="R64" s="83">
        <f t="shared" si="16"/>
        <v>1</v>
      </c>
      <c r="S64" s="83"/>
      <c r="T64" s="93" t="str">
        <f t="shared" si="3"/>
        <v>4.10.1.</v>
      </c>
      <c r="U64" s="96"/>
    </row>
    <row r="65" spans="1:21" ht="13.8" x14ac:dyDescent="0.3">
      <c r="A65" s="48" t="str">
        <f t="shared" si="7"/>
        <v>4.10.2.</v>
      </c>
      <c r="B65" s="13" t="s">
        <v>17</v>
      </c>
      <c r="C65" s="317" t="s">
        <v>177</v>
      </c>
      <c r="D65" s="329"/>
      <c r="E65" s="329"/>
      <c r="F65" s="329"/>
      <c r="G65" s="329"/>
      <c r="H65" s="329"/>
      <c r="I65" s="329"/>
      <c r="J65" s="329"/>
      <c r="K65" s="329"/>
      <c r="L65" s="329"/>
      <c r="N65" s="297" t="s">
        <v>854</v>
      </c>
      <c r="O65" s="96">
        <v>2</v>
      </c>
      <c r="P65" s="83">
        <f t="shared" si="17"/>
        <v>4</v>
      </c>
      <c r="Q65" s="83">
        <f>COUNTIFS($O$1:$O65,1)</f>
        <v>10</v>
      </c>
      <c r="R65" s="83">
        <f t="shared" si="16"/>
        <v>2</v>
      </c>
      <c r="S65" s="83"/>
      <c r="T65" s="93" t="str">
        <f t="shared" si="3"/>
        <v>4.10.2.</v>
      </c>
      <c r="U65" s="96"/>
    </row>
    <row r="66" spans="1:21" ht="13.8" x14ac:dyDescent="0.3">
      <c r="A66" s="48" t="str">
        <f t="shared" si="7"/>
        <v>4.10.3.</v>
      </c>
      <c r="B66" s="13" t="s">
        <v>18</v>
      </c>
      <c r="C66" s="14" t="str">
        <f>CONCATENATE("Eur/",C65)</f>
        <v>Eur/val.</v>
      </c>
      <c r="D66" s="367" t="str">
        <f>IFERROR(ROUND(D67/D65,2),"-")</f>
        <v>-</v>
      </c>
      <c r="E66" s="330"/>
      <c r="F66" s="330"/>
      <c r="G66" s="330"/>
      <c r="H66" s="330"/>
      <c r="I66" s="330"/>
      <c r="J66" s="330"/>
      <c r="K66" s="330"/>
      <c r="L66" s="330"/>
      <c r="N66" s="296" t="s">
        <v>856</v>
      </c>
      <c r="O66" s="96">
        <v>2</v>
      </c>
      <c r="P66" s="83">
        <f t="shared" si="17"/>
        <v>4</v>
      </c>
      <c r="Q66" s="83">
        <f>COUNTIFS($O$1:$O66,1)</f>
        <v>10</v>
      </c>
      <c r="R66" s="83">
        <f t="shared" si="16"/>
        <v>3</v>
      </c>
      <c r="S66" s="83"/>
      <c r="T66" s="93" t="str">
        <f t="shared" si="3"/>
        <v>4.10.3.</v>
      </c>
      <c r="U66" s="96"/>
    </row>
    <row r="67" spans="1:21" ht="13.8" x14ac:dyDescent="0.3">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x14ac:dyDescent="0.35">
      <c r="A68" s="99" t="str">
        <f t="shared" si="7"/>
        <v>4.10.5.</v>
      </c>
      <c r="B68" s="97" t="s">
        <v>294</v>
      </c>
      <c r="C68" s="92"/>
      <c r="D68" s="486"/>
      <c r="E68" s="486"/>
      <c r="F68" s="486"/>
      <c r="G68" s="486"/>
      <c r="H68" s="486"/>
      <c r="I68" s="486"/>
      <c r="J68" s="486"/>
      <c r="K68" s="486"/>
      <c r="L68" s="486"/>
      <c r="N68" s="296" t="s">
        <v>857</v>
      </c>
      <c r="O68" s="96">
        <v>2</v>
      </c>
      <c r="P68" s="83">
        <f t="shared" si="17"/>
        <v>4</v>
      </c>
      <c r="Q68" s="83">
        <f>COUNTIFS($O$1:$O68,1)</f>
        <v>10</v>
      </c>
      <c r="R68" s="83">
        <f t="shared" si="16"/>
        <v>5</v>
      </c>
      <c r="S68" s="83"/>
      <c r="T68" s="93" t="str">
        <f t="shared" si="3"/>
        <v>4.10.5.</v>
      </c>
      <c r="U68" s="96"/>
    </row>
    <row r="69" spans="1:21" ht="13.8" x14ac:dyDescent="0.3">
      <c r="A69" s="57" t="str">
        <f t="shared" si="7"/>
        <v>4.11.</v>
      </c>
      <c r="B69" s="188" t="s">
        <v>288</v>
      </c>
      <c r="C69" s="90"/>
      <c r="D69" s="488"/>
      <c r="E69" s="488"/>
      <c r="F69" s="488"/>
      <c r="G69" s="488"/>
      <c r="H69" s="488"/>
      <c r="I69" s="488"/>
      <c r="J69" s="488"/>
      <c r="K69" s="488"/>
      <c r="L69" s="488"/>
      <c r="N69" s="296" t="s">
        <v>858</v>
      </c>
      <c r="O69" s="96">
        <v>1</v>
      </c>
      <c r="P69" s="83">
        <f t="shared" si="17"/>
        <v>4</v>
      </c>
      <c r="Q69" s="83">
        <f>COUNTIFS($O$1:$O69,1)</f>
        <v>11</v>
      </c>
      <c r="R69" s="83" t="str">
        <f t="shared" si="16"/>
        <v/>
      </c>
      <c r="S69" s="83"/>
      <c r="T69" s="93" t="str">
        <f t="shared" si="3"/>
        <v>4.11.</v>
      </c>
      <c r="U69" s="96"/>
    </row>
    <row r="70" spans="1:21" ht="13.8" x14ac:dyDescent="0.3">
      <c r="A70" s="48" t="str">
        <f t="shared" si="7"/>
        <v>4.11.1.</v>
      </c>
      <c r="B70" s="98" t="s">
        <v>285</v>
      </c>
      <c r="C70" s="89"/>
      <c r="D70" s="487"/>
      <c r="E70" s="487"/>
      <c r="F70" s="487"/>
      <c r="G70" s="487"/>
      <c r="H70" s="487"/>
      <c r="I70" s="487"/>
      <c r="J70" s="487"/>
      <c r="K70" s="487"/>
      <c r="L70" s="487"/>
      <c r="N70" s="296" t="s">
        <v>853</v>
      </c>
      <c r="O70" s="96">
        <v>2</v>
      </c>
      <c r="P70" s="83">
        <f t="shared" si="17"/>
        <v>4</v>
      </c>
      <c r="Q70" s="83">
        <f>COUNTIFS($O$1:$O70,1)</f>
        <v>11</v>
      </c>
      <c r="R70" s="83">
        <f t="shared" si="16"/>
        <v>1</v>
      </c>
      <c r="S70" s="83"/>
      <c r="T70" s="93" t="str">
        <f t="shared" si="3"/>
        <v>4.11.1.</v>
      </c>
      <c r="U70" s="96"/>
    </row>
    <row r="71" spans="1:21" ht="13.8" x14ac:dyDescent="0.3">
      <c r="A71" s="48" t="str">
        <f t="shared" si="7"/>
        <v>4.11.2.</v>
      </c>
      <c r="B71" s="13" t="s">
        <v>17</v>
      </c>
      <c r="C71" s="317" t="s">
        <v>177</v>
      </c>
      <c r="D71" s="329"/>
      <c r="E71" s="329"/>
      <c r="F71" s="329"/>
      <c r="G71" s="329"/>
      <c r="H71" s="329"/>
      <c r="I71" s="329"/>
      <c r="J71" s="329"/>
      <c r="K71" s="329"/>
      <c r="L71" s="329"/>
      <c r="N71" s="297" t="s">
        <v>854</v>
      </c>
      <c r="O71" s="96">
        <v>2</v>
      </c>
      <c r="P71" s="83">
        <f t="shared" si="17"/>
        <v>4</v>
      </c>
      <c r="Q71" s="83">
        <f>COUNTIFS($O$1:$O71,1)</f>
        <v>11</v>
      </c>
      <c r="R71" s="83">
        <f t="shared" si="16"/>
        <v>2</v>
      </c>
      <c r="S71" s="83"/>
      <c r="T71" s="93" t="str">
        <f t="shared" ref="T71:T86" si="21">CONCATENATE($P71, ".", $Q71, IF($R71&lt;&gt;"", CONCATENATE(".", $R71), ""), ".")</f>
        <v>4.11.2.</v>
      </c>
      <c r="U71" s="96"/>
    </row>
    <row r="72" spans="1:21" ht="13.8" x14ac:dyDescent="0.3">
      <c r="A72" s="48" t="str">
        <f t="shared" si="7"/>
        <v>4.11.3.</v>
      </c>
      <c r="B72" s="13" t="s">
        <v>18</v>
      </c>
      <c r="C72" s="14" t="str">
        <f>CONCATENATE("Eur/",C71)</f>
        <v>Eur/val.</v>
      </c>
      <c r="D72" s="367" t="str">
        <f>IFERROR(ROUND(D73/D71,2),"-")</f>
        <v>-</v>
      </c>
      <c r="E72" s="330"/>
      <c r="F72" s="330"/>
      <c r="G72" s="330"/>
      <c r="H72" s="330"/>
      <c r="I72" s="330"/>
      <c r="J72" s="330"/>
      <c r="K72" s="330"/>
      <c r="L72" s="330"/>
      <c r="N72" s="296" t="s">
        <v>856</v>
      </c>
      <c r="O72" s="96">
        <v>2</v>
      </c>
      <c r="P72" s="83">
        <f t="shared" si="17"/>
        <v>4</v>
      </c>
      <c r="Q72" s="83">
        <f>COUNTIFS($O$1:$O72,1)</f>
        <v>11</v>
      </c>
      <c r="R72" s="83">
        <f t="shared" si="16"/>
        <v>3</v>
      </c>
      <c r="S72" s="83"/>
      <c r="T72" s="93" t="str">
        <f t="shared" si="21"/>
        <v>4.11.3.</v>
      </c>
      <c r="U72" s="96"/>
    </row>
    <row r="73" spans="1:21" ht="13.8" x14ac:dyDescent="0.3">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x14ac:dyDescent="0.35">
      <c r="A74" s="99" t="str">
        <f t="shared" si="7"/>
        <v>4.11.5.</v>
      </c>
      <c r="B74" s="97" t="s">
        <v>294</v>
      </c>
      <c r="C74" s="92"/>
      <c r="D74" s="486"/>
      <c r="E74" s="486"/>
      <c r="F74" s="486"/>
      <c r="G74" s="486"/>
      <c r="H74" s="486"/>
      <c r="I74" s="486"/>
      <c r="J74" s="486"/>
      <c r="K74" s="486"/>
      <c r="L74" s="486"/>
      <c r="N74" s="296" t="s">
        <v>857</v>
      </c>
      <c r="O74" s="96">
        <v>2</v>
      </c>
      <c r="P74" s="83">
        <f t="shared" si="17"/>
        <v>4</v>
      </c>
      <c r="Q74" s="83">
        <f>COUNTIFS($O$1:$O74,1)</f>
        <v>11</v>
      </c>
      <c r="R74" s="83">
        <f t="shared" si="16"/>
        <v>5</v>
      </c>
      <c r="S74" s="83"/>
      <c r="T74" s="93" t="str">
        <f t="shared" si="21"/>
        <v>4.11.5.</v>
      </c>
      <c r="U74" s="96"/>
    </row>
    <row r="75" spans="1:21" ht="13.8" x14ac:dyDescent="0.3">
      <c r="A75" s="57" t="str">
        <f t="shared" si="7"/>
        <v>4.12.</v>
      </c>
      <c r="B75" s="188" t="s">
        <v>290</v>
      </c>
      <c r="C75" s="90"/>
      <c r="D75" s="488"/>
      <c r="E75" s="488"/>
      <c r="F75" s="488"/>
      <c r="G75" s="488"/>
      <c r="H75" s="488"/>
      <c r="I75" s="488"/>
      <c r="J75" s="488"/>
      <c r="K75" s="488"/>
      <c r="L75" s="488"/>
      <c r="N75" s="296" t="s">
        <v>859</v>
      </c>
      <c r="O75" s="96">
        <v>1</v>
      </c>
      <c r="P75" s="83">
        <f t="shared" si="17"/>
        <v>4</v>
      </c>
      <c r="Q75" s="83">
        <f>COUNTIFS($O$1:$O75,1)</f>
        <v>12</v>
      </c>
      <c r="R75" s="83" t="str">
        <f t="shared" si="16"/>
        <v/>
      </c>
      <c r="S75" s="83"/>
      <c r="T75" s="93" t="str">
        <f t="shared" si="21"/>
        <v>4.12.</v>
      </c>
      <c r="U75" s="96"/>
    </row>
    <row r="76" spans="1:21" ht="13.8" x14ac:dyDescent="0.3">
      <c r="A76" s="48" t="str">
        <f t="shared" ref="A76:A86" si="23">CONCATENATE($P76, ".", $Q76, IF($R76&lt;&gt;"", CONCATENATE(".", $R76), ""), ".")</f>
        <v>4.12.1.</v>
      </c>
      <c r="B76" s="98" t="s">
        <v>285</v>
      </c>
      <c r="C76" s="89"/>
      <c r="D76" s="490"/>
      <c r="E76" s="490"/>
      <c r="F76" s="490"/>
      <c r="G76" s="490"/>
      <c r="H76" s="490"/>
      <c r="I76" s="490"/>
      <c r="J76" s="490"/>
      <c r="K76" s="490"/>
      <c r="L76" s="490"/>
      <c r="N76" s="296" t="s">
        <v>853</v>
      </c>
      <c r="O76" s="96">
        <v>2</v>
      </c>
      <c r="P76" s="83">
        <f t="shared" si="17"/>
        <v>4</v>
      </c>
      <c r="Q76" s="83">
        <f>COUNTIFS($O$1:$O76,1)</f>
        <v>12</v>
      </c>
      <c r="R76" s="83">
        <f t="shared" si="16"/>
        <v>1</v>
      </c>
      <c r="S76" s="83"/>
      <c r="T76" s="93" t="str">
        <f t="shared" si="21"/>
        <v>4.12.1.</v>
      </c>
      <c r="U76" s="96"/>
    </row>
    <row r="77" spans="1:21" ht="13.8" x14ac:dyDescent="0.3">
      <c r="A77" s="48" t="str">
        <f t="shared" si="23"/>
        <v>4.12.2.</v>
      </c>
      <c r="B77" s="22" t="s">
        <v>17</v>
      </c>
      <c r="C77" s="317" t="s">
        <v>19</v>
      </c>
      <c r="D77" s="329"/>
      <c r="E77" s="329"/>
      <c r="F77" s="329"/>
      <c r="G77" s="329"/>
      <c r="H77" s="329"/>
      <c r="I77" s="329"/>
      <c r="J77" s="329"/>
      <c r="K77" s="329"/>
      <c r="L77" s="329"/>
      <c r="N77" s="297" t="s">
        <v>854</v>
      </c>
      <c r="O77" s="96">
        <v>2</v>
      </c>
      <c r="P77" s="83">
        <f t="shared" si="17"/>
        <v>4</v>
      </c>
      <c r="Q77" s="83">
        <f>COUNTIFS($O$1:$O77,1)</f>
        <v>12</v>
      </c>
      <c r="R77" s="83">
        <f t="shared" si="16"/>
        <v>2</v>
      </c>
      <c r="S77" s="83"/>
      <c r="T77" s="93" t="str">
        <f t="shared" si="21"/>
        <v>4.12.2.</v>
      </c>
      <c r="U77" s="96"/>
    </row>
    <row r="78" spans="1:21" ht="13.8" x14ac:dyDescent="0.3">
      <c r="A78" s="48" t="str">
        <f t="shared" si="23"/>
        <v>4.12.3.</v>
      </c>
      <c r="B78" s="22" t="s">
        <v>18</v>
      </c>
      <c r="C78" s="14" t="str">
        <f>CONCATENATE("Eur/",C77)</f>
        <v>Eur/vnt.</v>
      </c>
      <c r="D78" s="367" t="str">
        <f>IFERROR(ROUND(D79/D77,2),"-")</f>
        <v>-</v>
      </c>
      <c r="E78" s="330"/>
      <c r="F78" s="330"/>
      <c r="G78" s="330"/>
      <c r="H78" s="330"/>
      <c r="I78" s="330"/>
      <c r="J78" s="330"/>
      <c r="K78" s="330"/>
      <c r="L78" s="330"/>
      <c r="N78" s="296" t="s">
        <v>856</v>
      </c>
      <c r="O78" s="96">
        <v>2</v>
      </c>
      <c r="P78" s="83">
        <f t="shared" si="17"/>
        <v>4</v>
      </c>
      <c r="Q78" s="83">
        <f>COUNTIFS($O$1:$O78,1)</f>
        <v>12</v>
      </c>
      <c r="R78" s="83">
        <f t="shared" si="16"/>
        <v>3</v>
      </c>
      <c r="S78" s="83"/>
      <c r="T78" s="93" t="str">
        <f t="shared" si="21"/>
        <v>4.12.3.</v>
      </c>
      <c r="U78" s="96"/>
    </row>
    <row r="79" spans="1:21" ht="13.8" x14ac:dyDescent="0.3">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x14ac:dyDescent="0.35">
      <c r="A80" s="99" t="str">
        <f t="shared" si="23"/>
        <v>4.12.5.</v>
      </c>
      <c r="B80" s="91" t="s">
        <v>294</v>
      </c>
      <c r="C80" s="92"/>
      <c r="D80" s="486"/>
      <c r="E80" s="486"/>
      <c r="F80" s="486"/>
      <c r="G80" s="486"/>
      <c r="H80" s="486"/>
      <c r="I80" s="486"/>
      <c r="J80" s="486"/>
      <c r="K80" s="486"/>
      <c r="L80" s="486"/>
      <c r="N80" s="296" t="s">
        <v>857</v>
      </c>
      <c r="O80" s="96">
        <v>2</v>
      </c>
      <c r="P80" s="83">
        <f t="shared" si="17"/>
        <v>4</v>
      </c>
      <c r="Q80" s="83">
        <f>COUNTIFS($O$1:$O80,1)</f>
        <v>12</v>
      </c>
      <c r="R80" s="83">
        <f t="shared" si="16"/>
        <v>5</v>
      </c>
      <c r="S80" s="83"/>
      <c r="T80" s="93" t="str">
        <f t="shared" si="21"/>
        <v>4.12.5.</v>
      </c>
      <c r="U80" s="96"/>
    </row>
    <row r="81" spans="1:21" ht="13.8" x14ac:dyDescent="0.3">
      <c r="A81" s="57" t="str">
        <f t="shared" si="23"/>
        <v>4.13.</v>
      </c>
      <c r="B81" s="188" t="s">
        <v>290</v>
      </c>
      <c r="C81" s="90"/>
      <c r="D81" s="488"/>
      <c r="E81" s="488"/>
      <c r="F81" s="488"/>
      <c r="G81" s="488"/>
      <c r="H81" s="488"/>
      <c r="I81" s="488"/>
      <c r="J81" s="488"/>
      <c r="K81" s="488"/>
      <c r="L81" s="488"/>
      <c r="N81" s="296" t="s">
        <v>859</v>
      </c>
      <c r="O81" s="96">
        <v>1</v>
      </c>
      <c r="P81" s="83">
        <f t="shared" si="17"/>
        <v>4</v>
      </c>
      <c r="Q81" s="83">
        <f>COUNTIFS($O$1:$O81,1)</f>
        <v>13</v>
      </c>
      <c r="R81" s="83" t="str">
        <f t="shared" ref="R81:R86" si="25">IF($O81=$R$1,IF($O81&lt;&gt;$O80, 1, R80+1),"")</f>
        <v/>
      </c>
      <c r="S81" s="83"/>
      <c r="T81" s="93" t="str">
        <f t="shared" si="21"/>
        <v>4.13.</v>
      </c>
      <c r="U81" s="96"/>
    </row>
    <row r="82" spans="1:21" ht="13.8" x14ac:dyDescent="0.3">
      <c r="A82" s="48" t="str">
        <f t="shared" si="23"/>
        <v>4.13.1.</v>
      </c>
      <c r="B82" s="98" t="s">
        <v>285</v>
      </c>
      <c r="C82" s="89"/>
      <c r="D82" s="487"/>
      <c r="E82" s="487"/>
      <c r="F82" s="487"/>
      <c r="G82" s="487"/>
      <c r="H82" s="487"/>
      <c r="I82" s="487"/>
      <c r="J82" s="487"/>
      <c r="K82" s="487"/>
      <c r="L82" s="487"/>
      <c r="N82" s="296" t="s">
        <v>853</v>
      </c>
      <c r="O82" s="96">
        <v>2</v>
      </c>
      <c r="P82" s="83">
        <f t="shared" si="17"/>
        <v>4</v>
      </c>
      <c r="Q82" s="83">
        <f>COUNTIFS($O$1:$O82,1)</f>
        <v>13</v>
      </c>
      <c r="R82" s="83">
        <f t="shared" si="25"/>
        <v>1</v>
      </c>
      <c r="S82" s="83"/>
      <c r="T82" s="93" t="str">
        <f t="shared" si="21"/>
        <v>4.13.1.</v>
      </c>
      <c r="U82" s="96"/>
    </row>
    <row r="83" spans="1:21" ht="13.8" x14ac:dyDescent="0.3">
      <c r="A83" s="48" t="str">
        <f t="shared" si="23"/>
        <v>4.13.2.</v>
      </c>
      <c r="B83" s="22" t="s">
        <v>17</v>
      </c>
      <c r="C83" s="317" t="s">
        <v>298</v>
      </c>
      <c r="D83" s="329"/>
      <c r="E83" s="329"/>
      <c r="F83" s="329"/>
      <c r="G83" s="329"/>
      <c r="H83" s="329"/>
      <c r="I83" s="329"/>
      <c r="J83" s="329"/>
      <c r="K83" s="329"/>
      <c r="L83" s="329"/>
      <c r="N83" s="297" t="s">
        <v>854</v>
      </c>
      <c r="O83" s="96">
        <v>2</v>
      </c>
      <c r="P83" s="83">
        <f t="shared" si="17"/>
        <v>4</v>
      </c>
      <c r="Q83" s="83">
        <f>COUNTIFS($O$1:$O83,1)</f>
        <v>13</v>
      </c>
      <c r="R83" s="83">
        <f t="shared" si="25"/>
        <v>2</v>
      </c>
      <c r="S83" s="83"/>
      <c r="T83" s="93" t="str">
        <f t="shared" si="21"/>
        <v>4.13.2.</v>
      </c>
      <c r="U83" s="96"/>
    </row>
    <row r="84" spans="1:21" ht="13.8" x14ac:dyDescent="0.3">
      <c r="A84" s="48" t="str">
        <f t="shared" si="23"/>
        <v>4.13.3.</v>
      </c>
      <c r="B84" s="22" t="s">
        <v>18</v>
      </c>
      <c r="C84" s="14" t="str">
        <f>CONCATENATE("Eur/",C83)</f>
        <v>Eur/m3</v>
      </c>
      <c r="D84" s="367" t="str">
        <f>IFERROR(ROUND(D85/D83,2),"-")</f>
        <v>-</v>
      </c>
      <c r="E84" s="330"/>
      <c r="F84" s="330"/>
      <c r="G84" s="330"/>
      <c r="H84" s="330"/>
      <c r="I84" s="330"/>
      <c r="J84" s="330"/>
      <c r="K84" s="330"/>
      <c r="L84" s="330"/>
      <c r="N84" s="296" t="s">
        <v>856</v>
      </c>
      <c r="O84" s="96">
        <v>2</v>
      </c>
      <c r="P84" s="83">
        <f t="shared" si="17"/>
        <v>4</v>
      </c>
      <c r="Q84" s="83">
        <f>COUNTIFS($O$1:$O84,1)</f>
        <v>13</v>
      </c>
      <c r="R84" s="83">
        <f t="shared" si="25"/>
        <v>3</v>
      </c>
      <c r="S84" s="83"/>
      <c r="T84" s="93" t="str">
        <f t="shared" si="21"/>
        <v>4.13.3.</v>
      </c>
      <c r="U84" s="96"/>
    </row>
    <row r="85" spans="1:21" ht="13.8" x14ac:dyDescent="0.3">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x14ac:dyDescent="0.35">
      <c r="A86" s="99" t="str">
        <f t="shared" si="23"/>
        <v>4.13.5.</v>
      </c>
      <c r="B86" s="91" t="s">
        <v>294</v>
      </c>
      <c r="C86" s="92"/>
      <c r="D86" s="486"/>
      <c r="E86" s="486"/>
      <c r="F86" s="486"/>
      <c r="G86" s="486"/>
      <c r="H86" s="486"/>
      <c r="I86" s="486"/>
      <c r="J86" s="486"/>
      <c r="K86" s="486"/>
      <c r="L86" s="486"/>
      <c r="N86" s="296" t="s">
        <v>857</v>
      </c>
      <c r="O86" s="96">
        <v>2</v>
      </c>
      <c r="P86" s="83">
        <f t="shared" si="17"/>
        <v>4</v>
      </c>
      <c r="Q86" s="83">
        <f>COUNTIFS($O$1:$O86,1)</f>
        <v>13</v>
      </c>
      <c r="R86" s="83">
        <f t="shared" si="25"/>
        <v>5</v>
      </c>
      <c r="S86" s="83"/>
      <c r="T86" s="93" t="str">
        <f t="shared" si="21"/>
        <v>4.13.5.</v>
      </c>
      <c r="U86" s="96"/>
    </row>
  </sheetData>
  <sheetProtection algorithmName="SHA-512" hashValue="dBKaZPay6KqqUUCCh+Y//A2h+MEo1Qy0rG1+00c15pXVE550kI6OJtqfvaBhF2LIn9yzDR+W3A2s+BOlXuaeqQ==" saltValue="jplWPlBO7xDN81Rfa+jTtQ==" spinCount="100000"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D404DE90-CA94-4EFB-AFDB-61DC99654621}">
  <ds:schemaRefs>
    <ds:schemaRef ds:uri="http://purl.org/dc/dcmitype/"/>
    <ds:schemaRef ds:uri="http://schemas.microsoft.com/office/2006/documentManagement/types"/>
    <ds:schemaRef ds:uri="e9c60118-e424-4716-b915-e6eeaaa56a10"/>
    <ds:schemaRef ds:uri="http://schemas.microsoft.com/office/infopath/2007/PartnerControls"/>
    <ds:schemaRef ds:uri="http://purl.org/dc/terms/"/>
    <ds:schemaRef ds:uri="http://www.w3.org/XML/1998/namespace"/>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17</vt:i4>
      </vt:variant>
    </vt:vector>
  </HeadingPairs>
  <TitlesOfParts>
    <vt:vector size="34"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Rokiškio VVG</cp:lastModifiedBy>
  <cp:lastPrinted>2024-03-13T08:19:54Z</cp:lastPrinted>
  <dcterms:created xsi:type="dcterms:W3CDTF">2023-12-06T11:26:15Z</dcterms:created>
  <dcterms:modified xsi:type="dcterms:W3CDTF">2025-09-22T13:04:54Z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